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9440" windowHeight="12600"/>
  </bookViews>
  <sheets>
    <sheet name="Кавалерийская,1" sheetId="37" r:id="rId1"/>
  </sheets>
  <calcPr calcId="125725"/>
</workbook>
</file>

<file path=xl/calcChain.xml><?xml version="1.0" encoding="utf-8"?>
<calcChain xmlns="http://schemas.openxmlformats.org/spreadsheetml/2006/main">
  <c r="C45" i="37"/>
  <c r="D45"/>
  <c r="C44"/>
  <c r="D44" s="1"/>
  <c r="C46"/>
  <c r="D46" s="1"/>
  <c r="C43" l="1"/>
  <c r="D43" s="1"/>
  <c r="C51"/>
  <c r="D51" s="1"/>
  <c r="E47"/>
  <c r="C42"/>
  <c r="D42" s="1"/>
  <c r="C47" l="1"/>
  <c r="E39" l="1"/>
  <c r="C39" s="1"/>
  <c r="D39" s="1"/>
  <c r="C50" l="1"/>
  <c r="D50" s="1"/>
  <c r="D49"/>
  <c r="C49" s="1"/>
  <c r="E49" s="1"/>
  <c r="C40"/>
  <c r="E40" s="1"/>
  <c r="C38"/>
  <c r="E38" s="1"/>
  <c r="C37"/>
  <c r="E37" s="1"/>
  <c r="C36"/>
  <c r="E36" s="1"/>
  <c r="C35"/>
  <c r="E35" s="1"/>
  <c r="D34"/>
  <c r="C33"/>
  <c r="E33" s="1"/>
  <c r="C32"/>
  <c r="E32" s="1"/>
  <c r="C31"/>
  <c r="E31" s="1"/>
  <c r="E30"/>
  <c r="D30"/>
  <c r="D28" s="1"/>
  <c r="C29"/>
  <c r="E29" s="1"/>
  <c r="E27"/>
  <c r="C27" s="1"/>
  <c r="D27" s="1"/>
  <c r="D24" s="1"/>
  <c r="C26"/>
  <c r="E26" s="1"/>
  <c r="C25"/>
  <c r="E25" s="1"/>
  <c r="C20"/>
  <c r="E20" s="1"/>
  <c r="C19"/>
  <c r="D19" s="1"/>
  <c r="C13"/>
  <c r="D11"/>
  <c r="E22" l="1"/>
  <c r="C22" s="1"/>
  <c r="D22" s="1"/>
  <c r="D47"/>
  <c r="C28"/>
  <c r="C21"/>
  <c r="D21" s="1"/>
  <c r="D18" s="1"/>
  <c r="C17"/>
  <c r="E28"/>
  <c r="D52"/>
  <c r="E24"/>
  <c r="C24"/>
  <c r="E34"/>
  <c r="D12"/>
  <c r="D23"/>
  <c r="C34"/>
  <c r="C18" l="1"/>
  <c r="E21"/>
  <c r="E18" s="1"/>
  <c r="E23"/>
  <c r="C23"/>
  <c r="E17"/>
  <c r="D17"/>
  <c r="D16" s="1"/>
  <c r="D41" s="1"/>
  <c r="C16"/>
  <c r="E16" l="1"/>
  <c r="D48"/>
  <c r="C48" s="1"/>
  <c r="E48" s="1"/>
  <c r="C41"/>
  <c r="E41" s="1"/>
</calcChain>
</file>

<file path=xl/sharedStrings.xml><?xml version="1.0" encoding="utf-8"?>
<sst xmlns="http://schemas.openxmlformats.org/spreadsheetml/2006/main" count="88" uniqueCount="84">
  <si>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</si>
  <si>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</si>
  <si>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</si>
  <si>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</si>
  <si>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</si>
  <si>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</si>
  <si>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</si>
  <si>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</si>
  <si>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</si>
  <si>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</si>
  <si>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</si>
  <si>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</si>
  <si>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</si>
  <si>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</si>
  <si>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</si>
  <si>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</si>
  <si>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</si>
  <si>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</si>
  <si>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</si>
  <si>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</si>
  <si>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</si>
  <si>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</si>
  <si>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</si>
  <si>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</si>
  <si>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</si>
  <si>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</si>
  <si>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</si>
  <si>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</si>
  <si>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</si>
  <si>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</si>
  <si>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</si>
  <si>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</si>
  <si>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</si>
  <si>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</si>
  <si>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</si>
  <si>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</si>
  <si>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</si>
  <si>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</si>
  <si>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</si>
  <si>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</si>
  <si>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</si>
  <si>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</si>
  <si>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</si>
  <si>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</si>
  <si>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</si>
  <si>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</si>
  <si>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</si>
  <si>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</si>
  <si>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</si>
  <si>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</si>
  <si>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</si>
  <si>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</si>
  <si>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2.3.6.</t>
  </si>
  <si>
    <t>Доход дома за месяц</t>
  </si>
  <si>
    <t>Страхование лифтов ( 1 лифт-87,56)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</si>
  <si>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</si>
  <si>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</si>
  <si>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</si>
  <si>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</si>
  <si>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Итого с прочими доходами за месяц</t>
  </si>
  <si>
    <t>Текущий ремонт МКД ( за счет прочих доходов)</t>
  </si>
  <si>
    <t>1.2.4.</t>
  </si>
  <si>
    <t>НАЛОГ УСНО</t>
  </si>
  <si>
    <t>3.</t>
  </si>
  <si>
    <t>4.</t>
  </si>
  <si>
    <t>контроль</t>
  </si>
  <si>
    <t>Услуги по  содержанию, благоустройству и обеспечению санитарного состояния МКД)</t>
  </si>
  <si>
    <t>4.1.</t>
  </si>
  <si>
    <t>4.2.</t>
  </si>
  <si>
    <t>3.1.</t>
  </si>
  <si>
    <t>3.2.</t>
  </si>
  <si>
    <t>3.3.</t>
  </si>
  <si>
    <t>3.4.</t>
  </si>
  <si>
    <t>Спил деревьев 5 шт.</t>
  </si>
  <si>
    <t>Дератизация,дезинсекция 2 раза в год</t>
  </si>
  <si>
    <t>Диагностика лифта п.1-8</t>
  </si>
  <si>
    <t>Подпорная стенка</t>
  </si>
  <si>
    <t>ВНЕСЕНИЕ ДОПОЛНЕНИЙ В ПЛАН РАБОТ ПО ТЕКУЩЕМУ РЕМОНТУ МКД ПРОИЗВОДИТСЯ С 01.04.2022 ДО 15.04.2022 ПО ИТОГАМ ГОДОВОГО ОТЧЕТА ЗА 2021 ГОД И УТВЕРЖДАЕТСЯ УПОЛНОМОЧЕННЫМ СОВЕТОМ МКД</t>
  </si>
  <si>
    <t>Начальник ПТО______________/Маматова Т.В.</t>
  </si>
  <si>
    <t xml:space="preserve">Последиагностический ремонт лифтов </t>
  </si>
  <si>
    <t>Ремонт мнежпанельных швов по заявкам</t>
  </si>
  <si>
    <t>Квартироуказатели п.1-8 (8 шт.)</t>
  </si>
  <si>
    <t>Межтамбурная дверь металлическая, полимерная п.8</t>
  </si>
  <si>
    <t xml:space="preserve"> План работ и услуг по содержанию и ремонту общего имущества МКД на 2022 год по адресу: г.Барнаул ул.Кавалерийская,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</si>
</sst>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0.000"/>
    <numFmt numFmtId="166" formatCode="0.0"/>
  </numFmts>
  <fonts count="12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6" fillId="2" borderId="1" xfId="0" applyNumberFormat="1" applyFont="1" applyFill="1" applyBorder="1"/>
    <xf numFmtId="2" fontId="3" fillId="3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6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164" fontId="3" fillId="4" borderId="1" xfId="0" applyNumberFormat="1" applyFont="1" applyFill="1" applyBorder="1" applyAlignment="1">
      <alignment horizontal="center"/>
    </xf>
    <xf numFmtId="0" fontId="3" fillId="5" borderId="1" xfId="0" applyFont="1" applyFill="1" applyBorder="1"/>
    <xf numFmtId="2" fontId="3" fillId="5" borderId="1" xfId="0" applyNumberFormat="1" applyFont="1" applyFill="1" applyBorder="1"/>
    <xf numFmtId="0" fontId="3" fillId="6" borderId="1" xfId="0" applyFont="1" applyFill="1" applyBorder="1"/>
    <xf numFmtId="2" fontId="3" fillId="6" borderId="1" xfId="0" applyNumberFormat="1" applyFon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4" borderId="1" xfId="0" applyNumberFormat="1" applyFont="1" applyFill="1" applyBorder="1"/>
    <xf numFmtId="0" fontId="3" fillId="4" borderId="1" xfId="0" applyFont="1" applyFill="1" applyBorder="1"/>
    <xf numFmtId="165" fontId="3" fillId="4" borderId="1" xfId="0" applyNumberFormat="1" applyFont="1" applyFill="1" applyBorder="1"/>
    <xf numFmtId="164" fontId="8" fillId="0" borderId="1" xfId="0" applyNumberFormat="1" applyFont="1" applyBorder="1" applyAlignment="1">
      <alignment horizontal="center"/>
    </xf>
    <xf numFmtId="0" fontId="1" fillId="4" borderId="1" xfId="0" applyFont="1" applyFill="1" applyBorder="1"/>
    <xf numFmtId="2" fontId="8" fillId="4" borderId="1" xfId="0" applyNumberFormat="1" applyFont="1" applyFill="1" applyBorder="1"/>
    <xf numFmtId="2" fontId="2" fillId="4" borderId="1" xfId="0" applyNumberFormat="1" applyFont="1" applyFill="1" applyBorder="1"/>
    <xf numFmtId="164" fontId="9" fillId="3" borderId="1" xfId="0" applyNumberFormat="1" applyFont="1" applyFill="1" applyBorder="1" applyAlignment="1">
      <alignment horizontal="center"/>
    </xf>
    <xf numFmtId="0" fontId="0" fillId="4" borderId="0" xfId="0" applyFill="1"/>
    <xf numFmtId="166" fontId="3" fillId="4" borderId="1" xfId="0" applyNumberFormat="1" applyFont="1" applyFill="1" applyBorder="1"/>
    <xf numFmtId="0" fontId="3" fillId="4" borderId="1" xfId="0" applyFont="1" applyFill="1" applyBorder="1" applyAlignment="1">
      <alignment wrapText="1"/>
    </xf>
    <xf numFmtId="0" fontId="0" fillId="0" borderId="0" xfId="0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6" fillId="4" borderId="7" xfId="0" applyNumberFormat="1" applyFont="1" applyFill="1" applyBorder="1" applyAlignment="1">
      <alignment horizontal="center" wrapText="1"/>
    </xf>
    <xf numFmtId="0" fontId="11" fillId="0" borderId="8" xfId="0" applyNumberFormat="1" applyFont="1" applyBorder="1" applyAlignment="1">
      <alignment wrapText="1"/>
    </xf>
    <xf numFmtId="0" fontId="11" fillId="0" borderId="9" xfId="0" applyNumberFormat="1" applyFont="1" applyBorder="1" applyAlignment="1">
      <alignment wrapText="1"/>
    </xf>
    <xf numFmtId="0" fontId="11" fillId="0" borderId="6" xfId="0" applyNumberFormat="1" applyFont="1" applyBorder="1" applyAlignment="1">
      <alignment wrapText="1"/>
    </xf>
    <xf numFmtId="0" fontId="11" fillId="0" borderId="0" xfId="0" applyNumberFormat="1" applyFont="1" applyAlignment="1">
      <alignment wrapText="1"/>
    </xf>
    <xf numFmtId="0" fontId="11" fillId="0" borderId="12" xfId="0" applyNumberFormat="1" applyFont="1" applyBorder="1" applyAlignment="1">
      <alignment wrapText="1"/>
    </xf>
    <xf numFmtId="0" fontId="11" fillId="0" borderId="10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0" fontId="11" fillId="0" borderId="11" xfId="0" applyNumberFormat="1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0" fillId="0" borderId="8" xfId="0" applyBorder="1" applyAlignment="1"/>
    <xf numFmtId="2" fontId="3" fillId="0" borderId="3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33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7"/>
  <sheetViews>
    <sheetView tabSelected="1" workbookViewId="0">
      <selection activeCell="H7" sqref="H7"/>
    </sheetView>
  </sheetViews>
  <sheetFormatPr defaultRowHeight="12.75"/>
  <cols>
    <col min="1" max="1" width="8.5703125" style="21" customWidth="1"/>
    <col min="2" max="2" width="81.140625" customWidth="1"/>
    <col min="3" max="3" width="11.7109375" customWidth="1"/>
    <col min="4" max="4" width="11.85546875" customWidth="1"/>
    <col min="5" max="5" width="12.28515625" customWidth="1"/>
  </cols>
  <sheetData>
    <row r="2" spans="1:10">
      <c r="A2" s="50" t="s">
        <v>83</v>
      </c>
      <c r="B2" s="50"/>
      <c r="C2" s="50"/>
      <c r="D2" s="50"/>
      <c r="E2" s="50"/>
    </row>
    <row r="3" spans="1:10">
      <c r="A3" s="50"/>
      <c r="B3" s="50"/>
      <c r="C3" s="50"/>
      <c r="D3" s="50"/>
      <c r="E3" s="50"/>
    </row>
    <row r="4" spans="1:10">
      <c r="A4" s="51"/>
      <c r="B4" s="51"/>
      <c r="C4" s="51"/>
      <c r="D4" s="51"/>
      <c r="E4" s="51"/>
    </row>
    <row r="5" spans="1:10" ht="15.75">
      <c r="A5" s="45" t="s">
        <v>0</v>
      </c>
      <c r="B5" s="46"/>
      <c r="C5" s="45" t="s">
        <v>1</v>
      </c>
      <c r="D5" s="52"/>
      <c r="E5" s="46"/>
    </row>
    <row r="6" spans="1:10" ht="15.75">
      <c r="A6" s="45" t="s">
        <v>2</v>
      </c>
      <c r="B6" s="46"/>
      <c r="C6" s="47">
        <v>8</v>
      </c>
      <c r="D6" s="48"/>
      <c r="E6" s="49"/>
    </row>
    <row r="7" spans="1:10" ht="15.75">
      <c r="A7" s="45" t="s">
        <v>3</v>
      </c>
      <c r="B7" s="46"/>
      <c r="C7" s="47">
        <v>15276.46</v>
      </c>
      <c r="D7" s="48"/>
      <c r="E7" s="49"/>
      <c r="H7" s="41"/>
    </row>
    <row r="8" spans="1:10" ht="15.75">
      <c r="A8" s="45" t="s">
        <v>4</v>
      </c>
      <c r="B8" s="46"/>
      <c r="C8" s="47">
        <v>1668</v>
      </c>
      <c r="D8" s="48"/>
      <c r="E8" s="49"/>
    </row>
    <row r="9" spans="1:10" ht="15.75">
      <c r="A9" s="45" t="s">
        <v>5</v>
      </c>
      <c r="B9" s="46"/>
      <c r="C9" s="47">
        <v>10.46</v>
      </c>
      <c r="D9" s="48"/>
      <c r="E9" s="49"/>
    </row>
    <row r="10" spans="1:10" ht="15.75">
      <c r="A10" s="45" t="s">
        <v>6</v>
      </c>
      <c r="B10" s="46"/>
      <c r="C10" s="47">
        <v>320400</v>
      </c>
      <c r="D10" s="48"/>
      <c r="E10" s="49"/>
      <c r="F10" s="67"/>
      <c r="G10" s="68"/>
      <c r="H10" s="68"/>
      <c r="I10" s="68"/>
      <c r="J10" s="68"/>
    </row>
    <row r="11" spans="1:10" ht="15.75">
      <c r="A11" s="30"/>
      <c r="B11" s="31" t="s">
        <v>53</v>
      </c>
      <c r="C11" s="30"/>
      <c r="D11" s="32">
        <f>C7*C9</f>
        <v>159791.77160000001</v>
      </c>
      <c r="E11" s="31"/>
    </row>
    <row r="12" spans="1:10" ht="15.75">
      <c r="A12" s="30"/>
      <c r="B12" s="31" t="s">
        <v>59</v>
      </c>
      <c r="C12" s="30"/>
      <c r="D12" s="32">
        <f>D11+(C10/12)</f>
        <v>186491.77160000001</v>
      </c>
      <c r="E12" s="31"/>
    </row>
    <row r="13" spans="1:10" ht="15.75">
      <c r="A13" s="45" t="s">
        <v>7</v>
      </c>
      <c r="B13" s="46"/>
      <c r="C13" s="64">
        <f>(C7*C9*12)+C10</f>
        <v>2237901.2592000002</v>
      </c>
      <c r="D13" s="65"/>
      <c r="E13" s="66"/>
    </row>
    <row r="14" spans="1:10" ht="15.75">
      <c r="A14" s="45" t="s">
        <v>8</v>
      </c>
      <c r="B14" s="52"/>
      <c r="C14" s="52"/>
      <c r="D14" s="52"/>
      <c r="E14" s="46"/>
    </row>
    <row r="15" spans="1:10" ht="47.25">
      <c r="A15" s="3"/>
      <c r="B15" s="6" t="s">
        <v>12</v>
      </c>
      <c r="C15" s="6" t="s">
        <v>13</v>
      </c>
      <c r="D15" s="7" t="s">
        <v>14</v>
      </c>
      <c r="E15" s="6" t="s">
        <v>15</v>
      </c>
    </row>
    <row r="16" spans="1:10" ht="18.75">
      <c r="A16" s="17">
        <v>1</v>
      </c>
      <c r="B16" s="10" t="s">
        <v>9</v>
      </c>
      <c r="C16" s="15">
        <f>C17+C18</f>
        <v>42769.09558186667</v>
      </c>
      <c r="D16" s="15">
        <f>D17+D18</f>
        <v>2.9217510665341755</v>
      </c>
      <c r="E16" s="15">
        <f>E17+E18</f>
        <v>513229.1469824001</v>
      </c>
    </row>
    <row r="17" spans="1:5" ht="15.75">
      <c r="A17" s="18" t="s">
        <v>10</v>
      </c>
      <c r="B17" s="5" t="s">
        <v>11</v>
      </c>
      <c r="C17" s="33">
        <f>(D11*13.8%)+(C10*13.8%/12)</f>
        <v>25735.864480800003</v>
      </c>
      <c r="D17" s="33">
        <f>C17/C7</f>
        <v>1.6846746223143323</v>
      </c>
      <c r="E17" s="33">
        <f>C17*12</f>
        <v>308830.37376960006</v>
      </c>
    </row>
    <row r="18" spans="1:5" ht="15.75">
      <c r="A18" s="3" t="s">
        <v>16</v>
      </c>
      <c r="B18" s="5" t="s">
        <v>17</v>
      </c>
      <c r="C18" s="39">
        <f>SUM(C19:C21)</f>
        <v>17033.231101066667</v>
      </c>
      <c r="D18" s="39">
        <f>SUM(D19:D22)</f>
        <v>1.2370764442198432</v>
      </c>
      <c r="E18" s="39">
        <f t="shared" ref="E18" si="0">SUM(E19:E21)</f>
        <v>204398.77321280001</v>
      </c>
    </row>
    <row r="19" spans="1:5" ht="15.75">
      <c r="A19" s="18" t="s">
        <v>18</v>
      </c>
      <c r="B19" s="5" t="s">
        <v>19</v>
      </c>
      <c r="C19" s="33">
        <f>E19/12</f>
        <v>7475.666666666667</v>
      </c>
      <c r="D19" s="33">
        <f>C19/C7</f>
        <v>0.48935857303764535</v>
      </c>
      <c r="E19" s="33">
        <v>89708</v>
      </c>
    </row>
    <row r="20" spans="1:5" ht="30">
      <c r="A20" s="18" t="s">
        <v>20</v>
      </c>
      <c r="B20" s="9" t="s">
        <v>21</v>
      </c>
      <c r="C20" s="33">
        <f>D20*C7</f>
        <v>4124.6441999999997</v>
      </c>
      <c r="D20" s="34">
        <v>0.27</v>
      </c>
      <c r="E20" s="33">
        <f>C20*12</f>
        <v>49495.7304</v>
      </c>
    </row>
    <row r="21" spans="1:5" ht="15.75">
      <c r="A21" s="18" t="s">
        <v>22</v>
      </c>
      <c r="B21" s="5" t="s">
        <v>23</v>
      </c>
      <c r="C21" s="4">
        <f>D11*3.4%</f>
        <v>5432.9202344000005</v>
      </c>
      <c r="D21" s="4">
        <f>C21/C7</f>
        <v>0.35564000000000007</v>
      </c>
      <c r="E21" s="4">
        <f>C21*12</f>
        <v>65195.042812800006</v>
      </c>
    </row>
    <row r="22" spans="1:5" ht="15.75">
      <c r="A22" s="18" t="s">
        <v>61</v>
      </c>
      <c r="B22" s="5" t="s">
        <v>62</v>
      </c>
      <c r="C22" s="4">
        <f>E22/12</f>
        <v>1864.9177160000002</v>
      </c>
      <c r="D22" s="4">
        <f>C22/C7</f>
        <v>0.12207787118219798</v>
      </c>
      <c r="E22" s="4">
        <f>C13*1%</f>
        <v>22379.012592000003</v>
      </c>
    </row>
    <row r="23" spans="1:5" ht="18.75">
      <c r="A23" s="19" t="s">
        <v>24</v>
      </c>
      <c r="B23" s="10" t="s">
        <v>25</v>
      </c>
      <c r="C23" s="15">
        <f>C24+C28+C34</f>
        <v>90472.775066666654</v>
      </c>
      <c r="D23" s="15">
        <f>D24+D28+D34</f>
        <v>5.9223651989182482</v>
      </c>
      <c r="E23" s="15">
        <f>E24+E28+E34</f>
        <v>1085673.3007999999</v>
      </c>
    </row>
    <row r="24" spans="1:5" ht="18.75">
      <c r="A24" s="20" t="s">
        <v>26</v>
      </c>
      <c r="B24" s="11" t="s">
        <v>27</v>
      </c>
      <c r="C24" s="16">
        <f>SUM(C25:C27)</f>
        <v>3542.7724666666659</v>
      </c>
      <c r="D24" s="16">
        <f>SUM(D25:D27)</f>
        <v>0.23191056479489794</v>
      </c>
      <c r="E24" s="16">
        <f>SUM(E25:E27)</f>
        <v>42513.269599999992</v>
      </c>
    </row>
    <row r="25" spans="1:5" ht="15.75">
      <c r="A25" s="18" t="s">
        <v>28</v>
      </c>
      <c r="B25" s="9" t="s">
        <v>57</v>
      </c>
      <c r="C25" s="4">
        <f>D25*C7</f>
        <v>2749.7627999999995</v>
      </c>
      <c r="D25" s="1">
        <v>0.18</v>
      </c>
      <c r="E25" s="4">
        <f>C25*12</f>
        <v>32997.153599999991</v>
      </c>
    </row>
    <row r="26" spans="1:5" ht="15.75">
      <c r="A26" s="18" t="s">
        <v>29</v>
      </c>
      <c r="B26" s="1" t="s">
        <v>30</v>
      </c>
      <c r="C26" s="4">
        <f>D26*C7</f>
        <v>763.82299999999998</v>
      </c>
      <c r="D26" s="1">
        <v>0.05</v>
      </c>
      <c r="E26" s="4">
        <f>C26*12</f>
        <v>9165.8760000000002</v>
      </c>
    </row>
    <row r="27" spans="1:5" ht="15.75">
      <c r="A27" s="36" t="s">
        <v>31</v>
      </c>
      <c r="B27" s="34" t="s">
        <v>54</v>
      </c>
      <c r="C27" s="33">
        <f>E27/12</f>
        <v>29.186666666666667</v>
      </c>
      <c r="D27" s="35">
        <f>C27/C7</f>
        <v>1.9105647948979454E-3</v>
      </c>
      <c r="E27" s="34">
        <f>87.56*4</f>
        <v>350.24</v>
      </c>
    </row>
    <row r="28" spans="1:5" ht="18.75">
      <c r="A28" s="40" t="s">
        <v>32</v>
      </c>
      <c r="B28" s="13" t="s">
        <v>33</v>
      </c>
      <c r="C28" s="16">
        <f>SUM(C29:C33)</f>
        <v>43502.208399999996</v>
      </c>
      <c r="D28" s="16">
        <f>SUM(D29:D33)</f>
        <v>2.8476629009600387</v>
      </c>
      <c r="E28" s="16">
        <f>SUM(E29:E33)</f>
        <v>522026.50080000004</v>
      </c>
    </row>
    <row r="29" spans="1:5" ht="15.75">
      <c r="A29" s="36" t="s">
        <v>34</v>
      </c>
      <c r="B29" s="9" t="s">
        <v>58</v>
      </c>
      <c r="C29" s="4">
        <f>D29*C7</f>
        <v>26733.805</v>
      </c>
      <c r="D29" s="1">
        <v>1.75</v>
      </c>
      <c r="E29" s="4">
        <f>C29*12</f>
        <v>320805.66000000003</v>
      </c>
    </row>
    <row r="30" spans="1:5" ht="15.75">
      <c r="A30" s="36" t="s">
        <v>35</v>
      </c>
      <c r="B30" s="34" t="s">
        <v>36</v>
      </c>
      <c r="C30" s="34">
        <v>4700</v>
      </c>
      <c r="D30" s="33">
        <f>C30/C7</f>
        <v>0.30766290096003918</v>
      </c>
      <c r="E30" s="1">
        <f>C30*12</f>
        <v>56400</v>
      </c>
    </row>
    <row r="31" spans="1:5" ht="15.75">
      <c r="A31" s="36" t="s">
        <v>37</v>
      </c>
      <c r="B31" s="1" t="s">
        <v>30</v>
      </c>
      <c r="C31" s="4">
        <f>D31*C7</f>
        <v>1374.8813999999998</v>
      </c>
      <c r="D31" s="1">
        <v>0.09</v>
      </c>
      <c r="E31" s="4">
        <f>C31*12</f>
        <v>16498.576799999995</v>
      </c>
    </row>
    <row r="32" spans="1:5" ht="15.75">
      <c r="A32" s="36" t="s">
        <v>38</v>
      </c>
      <c r="B32" s="1" t="s">
        <v>40</v>
      </c>
      <c r="C32" s="4">
        <f>D32*C7</f>
        <v>458.29379999999998</v>
      </c>
      <c r="D32" s="1">
        <v>0.03</v>
      </c>
      <c r="E32" s="4">
        <f>C32*12</f>
        <v>5499.5255999999999</v>
      </c>
    </row>
    <row r="33" spans="1:5" ht="15.75">
      <c r="A33" s="36" t="s">
        <v>39</v>
      </c>
      <c r="B33" s="1" t="s">
        <v>41</v>
      </c>
      <c r="C33" s="4">
        <f>D33*C7</f>
        <v>10235.2282</v>
      </c>
      <c r="D33" s="1">
        <v>0.67</v>
      </c>
      <c r="E33" s="4">
        <f>C33*12</f>
        <v>122822.7384</v>
      </c>
    </row>
    <row r="34" spans="1:5" ht="32.25">
      <c r="A34" s="40" t="s">
        <v>42</v>
      </c>
      <c r="B34" s="14" t="s">
        <v>43</v>
      </c>
      <c r="C34" s="16">
        <f>SUM(C35:C40)</f>
        <v>43427.794199999989</v>
      </c>
      <c r="D34" s="12">
        <f>SUM(D35:D40)</f>
        <v>2.842791733163311</v>
      </c>
      <c r="E34" s="16">
        <f>SUM(E35:E40)</f>
        <v>521133.53039999987</v>
      </c>
    </row>
    <row r="35" spans="1:5" ht="15.75">
      <c r="A35" s="36" t="s">
        <v>44</v>
      </c>
      <c r="B35" s="8" t="s">
        <v>66</v>
      </c>
      <c r="C35" s="4">
        <f>D35*C7</f>
        <v>38649.443799999994</v>
      </c>
      <c r="D35" s="1">
        <v>2.5299999999999998</v>
      </c>
      <c r="E35" s="4">
        <f>C35*12</f>
        <v>463793.32559999992</v>
      </c>
    </row>
    <row r="36" spans="1:5" ht="15.75">
      <c r="A36" s="36" t="s">
        <v>46</v>
      </c>
      <c r="B36" s="37" t="s">
        <v>45</v>
      </c>
      <c r="C36" s="33">
        <f>D36*C7</f>
        <v>1374.8813999999998</v>
      </c>
      <c r="D36" s="34">
        <v>0.09</v>
      </c>
      <c r="E36" s="33">
        <f t="shared" ref="E36:E40" si="1">C36*12</f>
        <v>16498.576799999995</v>
      </c>
    </row>
    <row r="37" spans="1:5" ht="15.75">
      <c r="A37" s="36" t="s">
        <v>47</v>
      </c>
      <c r="B37" s="34" t="s">
        <v>48</v>
      </c>
      <c r="C37" s="33">
        <f>D37*C7</f>
        <v>305.5292</v>
      </c>
      <c r="D37" s="34">
        <v>0.02</v>
      </c>
      <c r="E37" s="33">
        <f t="shared" si="1"/>
        <v>3666.3504000000003</v>
      </c>
    </row>
    <row r="38" spans="1:5" ht="15.75">
      <c r="A38" s="36" t="s">
        <v>49</v>
      </c>
      <c r="B38" s="34" t="s">
        <v>50</v>
      </c>
      <c r="C38" s="33">
        <f>D38*C7</f>
        <v>458.29379999999998</v>
      </c>
      <c r="D38" s="34">
        <v>0.03</v>
      </c>
      <c r="E38" s="33">
        <f t="shared" si="1"/>
        <v>5499.5255999999999</v>
      </c>
    </row>
    <row r="39" spans="1:5" ht="15.75">
      <c r="A39" s="36" t="s">
        <v>51</v>
      </c>
      <c r="B39" s="34" t="s">
        <v>74</v>
      </c>
      <c r="C39" s="38">
        <f>E39/12</f>
        <v>1112</v>
      </c>
      <c r="D39" s="38">
        <f>C39/C7</f>
        <v>7.2791733163311403E-2</v>
      </c>
      <c r="E39" s="38">
        <f>C8*4*2</f>
        <v>13344</v>
      </c>
    </row>
    <row r="40" spans="1:5" ht="15.75">
      <c r="A40" s="36" t="s">
        <v>52</v>
      </c>
      <c r="B40" s="1" t="s">
        <v>30</v>
      </c>
      <c r="C40" s="4">
        <f>D40*C7</f>
        <v>1527.646</v>
      </c>
      <c r="D40" s="1">
        <v>0.1</v>
      </c>
      <c r="E40" s="4">
        <f t="shared" si="1"/>
        <v>18331.752</v>
      </c>
    </row>
    <row r="41" spans="1:5" ht="18.75">
      <c r="A41" s="20" t="s">
        <v>63</v>
      </c>
      <c r="B41" s="12" t="s">
        <v>55</v>
      </c>
      <c r="C41" s="12">
        <f>D41*C7</f>
        <v>24684.983235466672</v>
      </c>
      <c r="D41" s="16">
        <f>C9-D16-D23</f>
        <v>1.6158837345475767</v>
      </c>
      <c r="E41" s="16">
        <f>C41*12</f>
        <v>296219.79882560007</v>
      </c>
    </row>
    <row r="42" spans="1:5" ht="15.75">
      <c r="A42" s="18" t="s">
        <v>69</v>
      </c>
      <c r="B42" s="1" t="s">
        <v>80</v>
      </c>
      <c r="C42" s="4">
        <f>E42/12</f>
        <v>4373.4000000000005</v>
      </c>
      <c r="D42" s="4">
        <f>C42/C7</f>
        <v>0.28628360235290118</v>
      </c>
      <c r="E42" s="33">
        <v>52480.800000000003</v>
      </c>
    </row>
    <row r="43" spans="1:5" ht="15.75">
      <c r="A43" s="18" t="s">
        <v>70</v>
      </c>
      <c r="B43" s="1" t="s">
        <v>75</v>
      </c>
      <c r="C43" s="4">
        <f>E43/12</f>
        <v>10102.513333333334</v>
      </c>
      <c r="D43" s="4">
        <f>C43/C7</f>
        <v>0.66131245938740613</v>
      </c>
      <c r="E43" s="34">
        <v>121230.16</v>
      </c>
    </row>
    <row r="44" spans="1:5" ht="15.75">
      <c r="A44" s="25" t="s">
        <v>71</v>
      </c>
      <c r="B44" s="43" t="s">
        <v>73</v>
      </c>
      <c r="C44" s="33">
        <f>E44/12</f>
        <v>5416.666666666667</v>
      </c>
      <c r="D44" s="33">
        <f>C44/C7</f>
        <v>0.35457603834047069</v>
      </c>
      <c r="E44" s="34">
        <v>65000</v>
      </c>
    </row>
    <row r="45" spans="1:5" s="44" customFormat="1" ht="15.75">
      <c r="A45" s="25" t="s">
        <v>72</v>
      </c>
      <c r="B45" s="43" t="s">
        <v>81</v>
      </c>
      <c r="C45" s="33">
        <f>E45/12</f>
        <v>500</v>
      </c>
      <c r="D45" s="33">
        <f>C45/C7</f>
        <v>3.2730095846812676E-2</v>
      </c>
      <c r="E45" s="34">
        <v>6000</v>
      </c>
    </row>
    <row r="46" spans="1:5" ht="15.75">
      <c r="A46" s="18" t="s">
        <v>72</v>
      </c>
      <c r="B46" s="1" t="s">
        <v>76</v>
      </c>
      <c r="C46" s="4">
        <f t="shared" ref="C46" si="2">E46/12</f>
        <v>4292.4033333333327</v>
      </c>
      <c r="D46" s="4">
        <f>C46/C7</f>
        <v>0.28098154502635642</v>
      </c>
      <c r="E46" s="34">
        <v>51508.84</v>
      </c>
    </row>
    <row r="47" spans="1:5" ht="15.75">
      <c r="A47" s="18"/>
      <c r="B47" s="26" t="s">
        <v>65</v>
      </c>
      <c r="C47" s="27">
        <f>SUM(C42:C46)</f>
        <v>24684.983333333334</v>
      </c>
      <c r="D47" s="27">
        <f>SUM(D42:D46)</f>
        <v>1.615883740953947</v>
      </c>
      <c r="E47" s="27">
        <f>SUM(E42:E46)</f>
        <v>296219.80000000005</v>
      </c>
    </row>
    <row r="48" spans="1:5" ht="15.75">
      <c r="A48" s="23"/>
      <c r="B48" s="24" t="s">
        <v>56</v>
      </c>
      <c r="C48" s="22">
        <f>D48*C7</f>
        <v>159791.77160000001</v>
      </c>
      <c r="D48" s="22">
        <f>D41+D23+D16</f>
        <v>10.46</v>
      </c>
      <c r="E48" s="22">
        <f>C48*12</f>
        <v>1917501.2592000002</v>
      </c>
    </row>
    <row r="49" spans="1:5" ht="15.75">
      <c r="A49" s="23" t="s">
        <v>64</v>
      </c>
      <c r="B49" s="12" t="s">
        <v>60</v>
      </c>
      <c r="C49" s="12">
        <f>D49*C7</f>
        <v>26700</v>
      </c>
      <c r="D49" s="16">
        <f>C10/C7/12</f>
        <v>1.747787118219797</v>
      </c>
      <c r="E49" s="12">
        <f>C49*12</f>
        <v>320400</v>
      </c>
    </row>
    <row r="50" spans="1:5" ht="15.75">
      <c r="A50" s="25" t="s">
        <v>67</v>
      </c>
      <c r="B50" s="34" t="s">
        <v>79</v>
      </c>
      <c r="C50" s="42">
        <f>E50/12</f>
        <v>20000</v>
      </c>
      <c r="D50" s="33">
        <f>C50/C7</f>
        <v>1.3092038338725072</v>
      </c>
      <c r="E50" s="34">
        <v>240000</v>
      </c>
    </row>
    <row r="51" spans="1:5" ht="15.75">
      <c r="A51" s="18" t="s">
        <v>68</v>
      </c>
      <c r="B51" s="34" t="s">
        <v>82</v>
      </c>
      <c r="C51" s="42">
        <f>E51/12</f>
        <v>6666.666666666667</v>
      </c>
      <c r="D51" s="33">
        <f>C51/C7</f>
        <v>0.43640127795750244</v>
      </c>
      <c r="E51" s="34">
        <v>80000</v>
      </c>
    </row>
    <row r="52" spans="1:5" ht="15.75">
      <c r="A52" s="3"/>
      <c r="B52" s="28" t="s">
        <v>65</v>
      </c>
      <c r="C52" s="28"/>
      <c r="D52" s="29">
        <f>SUM(D50:D51)</f>
        <v>1.7456051118300095</v>
      </c>
      <c r="E52" s="28"/>
    </row>
    <row r="53" spans="1:5">
      <c r="A53" s="53" t="s">
        <v>77</v>
      </c>
      <c r="B53" s="54"/>
      <c r="C53" s="54"/>
      <c r="D53" s="54"/>
      <c r="E53" s="55"/>
    </row>
    <row r="54" spans="1:5">
      <c r="A54" s="56"/>
      <c r="B54" s="57"/>
      <c r="C54" s="57"/>
      <c r="D54" s="57"/>
      <c r="E54" s="58"/>
    </row>
    <row r="55" spans="1:5">
      <c r="A55" s="56"/>
      <c r="B55" s="57"/>
      <c r="C55" s="57"/>
      <c r="D55" s="57"/>
      <c r="E55" s="58"/>
    </row>
    <row r="56" spans="1:5">
      <c r="A56" s="59"/>
      <c r="B56" s="60"/>
      <c r="C56" s="60"/>
      <c r="D56" s="60"/>
      <c r="E56" s="61"/>
    </row>
    <row r="57" spans="1:5" ht="39.75" customHeight="1">
      <c r="A57" s="62" t="s">
        <v>78</v>
      </c>
      <c r="B57" s="63"/>
      <c r="C57" s="2"/>
      <c r="D57" s="2"/>
      <c r="E57" s="2"/>
    </row>
  </sheetData>
  <mergeCells count="19">
    <mergeCell ref="F10:J10"/>
    <mergeCell ref="A13:B13"/>
    <mergeCell ref="C13:E13"/>
    <mergeCell ref="A14:E14"/>
    <mergeCell ref="A8:B8"/>
    <mergeCell ref="C8:E8"/>
    <mergeCell ref="A9:B9"/>
    <mergeCell ref="C9:E9"/>
    <mergeCell ref="A10:B10"/>
    <mergeCell ref="C10:E10"/>
    <mergeCell ref="A53:E56"/>
    <mergeCell ref="A57:B57"/>
    <mergeCell ref="A7:B7"/>
    <mergeCell ref="C7:E7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Кавалерийская,1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2021-12-07T06:40:06Z</cp:lastPrinted>
  <dcterms:created xsi:type="dcterms:W3CDTF">2021-10-01T06:56:05Z</dcterms:created>
  <dcterms:modified xsi:type="dcterms:W3CDTF">2021-12-08T02:51:08Z</dcterms:modified>
</cp:coreProperties>
</file>