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7" i="1"/>
  <c r="E56"/>
  <c r="C55"/>
  <c r="D55" s="1"/>
  <c r="D54"/>
  <c r="C54"/>
  <c r="C53"/>
  <c r="D53" s="1"/>
  <c r="D52"/>
  <c r="C52"/>
  <c r="C51"/>
  <c r="D51" s="1"/>
  <c r="D50"/>
  <c r="C50"/>
  <c r="C56" s="1"/>
  <c r="C49"/>
  <c r="C57" s="1"/>
  <c r="D48"/>
  <c r="C48"/>
  <c r="C46"/>
  <c r="D46" s="1"/>
  <c r="D45"/>
  <c r="C45" s="1"/>
  <c r="E45" s="1"/>
  <c r="C43"/>
  <c r="D43" s="1"/>
  <c r="D42"/>
  <c r="C42"/>
  <c r="E40"/>
  <c r="C40"/>
  <c r="E39"/>
  <c r="D39"/>
  <c r="E38"/>
  <c r="C38" s="1"/>
  <c r="D38" s="1"/>
  <c r="D33" s="1"/>
  <c r="E37"/>
  <c r="C37"/>
  <c r="C36"/>
  <c r="E36" s="1"/>
  <c r="E35"/>
  <c r="C35"/>
  <c r="C34"/>
  <c r="E34" s="1"/>
  <c r="E33" s="1"/>
  <c r="C32"/>
  <c r="E32" s="1"/>
  <c r="E31"/>
  <c r="C31"/>
  <c r="C30"/>
  <c r="E30" s="1"/>
  <c r="E29"/>
  <c r="D29"/>
  <c r="C28"/>
  <c r="E28" s="1"/>
  <c r="E27" s="1"/>
  <c r="D27"/>
  <c r="E26"/>
  <c r="C26" s="1"/>
  <c r="D26" s="1"/>
  <c r="D23" s="1"/>
  <c r="C25"/>
  <c r="E25" s="1"/>
  <c r="E24"/>
  <c r="C24"/>
  <c r="C19"/>
  <c r="E19" s="1"/>
  <c r="D18"/>
  <c r="C18"/>
  <c r="C16"/>
  <c r="D16" s="1"/>
  <c r="C12"/>
  <c r="E21" s="1"/>
  <c r="C21" s="1"/>
  <c r="D21" s="1"/>
  <c r="D11"/>
  <c r="D10"/>
  <c r="C20" s="1"/>
  <c r="D20" l="1"/>
  <c r="D17" s="1"/>
  <c r="E20"/>
  <c r="E23"/>
  <c r="E22" s="1"/>
  <c r="D15"/>
  <c r="D41" s="1"/>
  <c r="E17"/>
  <c r="D22"/>
  <c r="C17"/>
  <c r="C23"/>
  <c r="C22" s="1"/>
  <c r="E16"/>
  <c r="E15" s="1"/>
  <c r="C33"/>
  <c r="D49"/>
  <c r="C15"/>
  <c r="C27"/>
  <c r="D44" l="1"/>
  <c r="C44" s="1"/>
  <c r="E44" s="1"/>
  <c r="C41"/>
  <c r="E41" s="1"/>
  <c r="D56"/>
  <c r="D57"/>
</calcChain>
</file>

<file path=xl/sharedStrings.xml><?xml version="1.0" encoding="utf-8"?>
<sst xmlns="http://schemas.openxmlformats.org/spreadsheetml/2006/main" count="98" uniqueCount="96">
  <si>
    <t>План работ и услуг по содержанию и ремонту общего имущества МКД на 2022 год по адресу: г.Барнаул ул.Г. Исакова, 264</t>
  </si>
  <si>
    <t>Характеристика МКД</t>
  </si>
  <si>
    <t>16-ти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</si>
  <si>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</si>
  <si>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</si>
  <si>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</si>
  <si>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</si>
  <si>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</si>
  <si>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</si>
  <si>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</si>
  <si>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</si>
  <si>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</si>
  <si>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</si>
  <si>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</si>
  <si>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</si>
  <si>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</si>
  <si>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</si>
  <si>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</si>
  <si>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</si>
  <si>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</si>
  <si>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</si>
  <si>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</si>
  <si>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</si>
  <si>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</si>
  <si>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</si>
  <si>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</si>
  <si>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</si>
  <si>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</si>
  <si>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</si>
  <si>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</si>
  <si>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</si>
  <si>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</si>
  <si>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</si>
  <si>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</si>
  <si>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</si>
  <si>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</si>
  <si>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</si>
  <si>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</si>
  <si>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</si>
  <si>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</si>
  <si>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</si>
  <si>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</si>
  <si>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</si>
  <si>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</si>
  <si>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</si>
  <si>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</si>
  <si>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</si>
  <si>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</si>
  <si>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</si>
  <si>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</si>
  <si>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</si>
  <si>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</si>
  <si>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</si>
  <si>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</si>
  <si>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</si>
  <si>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</si>
  <si>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</si>
  <si>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</si>
  <si>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</si>
  <si>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</si>
  <si>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</si>
  <si>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</si>
  <si>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</si>
  <si>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</si>
  <si>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</si>
  <si>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3.</t>
  </si>
  <si>
    <t>Текущий ремонт МКД</t>
  </si>
  <si>
    <t>3.1.</t>
  </si>
  <si>
    <t>Очистка от снежных навесов козырьков 16 этажи</t>
  </si>
  <si>
    <t>3.2.</t>
  </si>
  <si>
    <t>Вывоз снега с придомовой территории</t>
  </si>
  <si>
    <t>ИТОГО</t>
  </si>
  <si>
    <t>4.</t>
  </si>
  <si>
    <t>Текущий ремонт МКД ( за счет прочих доходов)</t>
  </si>
  <si>
    <t>4.1.</t>
  </si>
  <si>
    <t>Ремонт теплообменника (нежилье)</t>
  </si>
  <si>
    <t>5.</t>
  </si>
  <si>
    <t>Текущий ремонт МКД (за счет накогплений)</t>
  </si>
  <si>
    <t>3.4.</t>
  </si>
  <si>
    <t>Ремонт кровли (по заявкам) кв. 97А</t>
  </si>
  <si>
    <t>5.1.</t>
  </si>
  <si>
    <t>Установка стендов с карманами 1,2,3 подъезды первые этажи</t>
  </si>
  <si>
    <t>5.2.</t>
  </si>
  <si>
    <t xml:space="preserve">Ревизия дверей пожарный выход (ручки на дверях, уплотнитеьные резинки, пружины) </t>
  </si>
  <si>
    <t>5.3.</t>
  </si>
  <si>
    <t>Вывод кранов для уборки подъездов 1,2,3 подъезды (эт. 16,12,8,4)</t>
  </si>
  <si>
    <t>5.4.</t>
  </si>
  <si>
    <t>Ревизия насосного и климатического оборудования подвал.</t>
  </si>
  <si>
    <t>5.5.</t>
  </si>
  <si>
    <t>Ремонт подъездов 1, 2, 3 на первых этажах</t>
  </si>
  <si>
    <t>5.6.</t>
  </si>
  <si>
    <t>Ремонт внутридорового проезда ( асфальтирование)</t>
  </si>
  <si>
    <t>5.7.</t>
  </si>
  <si>
    <t>Ремонт теплообменников</t>
  </si>
  <si>
    <t>Итого</t>
  </si>
  <si>
    <t>Инженер Брюханова Л. С.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</si>
</sst>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YS Tex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/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/>
    <xf numFmtId="2" fontId="5" fillId="3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2" fontId="2" fillId="2" borderId="5" xfId="0" applyNumberFormat="1" applyFont="1" applyFill="1" applyBorder="1"/>
    <xf numFmtId="2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2" fontId="7" fillId="0" borderId="5" xfId="0" applyNumberFormat="1" applyFont="1" applyBorder="1"/>
    <xf numFmtId="0" fontId="2" fillId="0" borderId="5" xfId="0" applyFont="1" applyBorder="1" applyAlignment="1">
      <alignment wrapText="1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wrapText="1"/>
    </xf>
    <xf numFmtId="2" fontId="2" fillId="4" borderId="5" xfId="0" applyNumberFormat="1" applyFont="1" applyFill="1" applyBorder="1"/>
    <xf numFmtId="165" fontId="2" fillId="0" borderId="5" xfId="0" applyNumberFormat="1" applyFont="1" applyBorder="1"/>
    <xf numFmtId="0" fontId="2" fillId="2" borderId="5" xfId="0" applyFont="1" applyFill="1" applyBorder="1"/>
    <xf numFmtId="0" fontId="2" fillId="4" borderId="5" xfId="0" applyFont="1" applyFill="1" applyBorder="1"/>
    <xf numFmtId="164" fontId="5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8" fillId="0" borderId="5" xfId="0" applyNumberFormat="1" applyFont="1" applyBorder="1"/>
    <xf numFmtId="164" fontId="2" fillId="4" borderId="5" xfId="0" applyNumberFormat="1" applyFont="1" applyFill="1" applyBorder="1" applyAlignment="1">
      <alignment horizontal="center"/>
    </xf>
    <xf numFmtId="0" fontId="5" fillId="4" borderId="5" xfId="0" applyFont="1" applyFill="1" applyBorder="1"/>
    <xf numFmtId="2" fontId="5" fillId="4" borderId="5" xfId="0" applyNumberFormat="1" applyFont="1" applyFill="1" applyBorder="1"/>
    <xf numFmtId="2" fontId="7" fillId="2" borderId="5" xfId="0" applyNumberFormat="1" applyFont="1" applyFill="1" applyBorder="1"/>
    <xf numFmtId="0" fontId="5" fillId="0" borderId="5" xfId="0" applyFont="1" applyBorder="1" applyAlignment="1">
      <alignment horizontal="right"/>
    </xf>
    <xf numFmtId="2" fontId="5" fillId="0" borderId="5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sqref="A1:XFD1048576"/>
    </sheetView>
  </sheetViews>
  <sheetFormatPr defaultRowHeight="12.95" customHeight="1"/>
  <cols>
    <col min="1" max="1" width="6.85546875" style="56" customWidth="1"/>
    <col min="2" max="2" width="55" style="2" customWidth="1"/>
    <col min="3" max="3" width="11.7109375" style="2" customWidth="1"/>
    <col min="4" max="4" width="11.85546875" style="2" customWidth="1"/>
    <col min="5" max="5" width="12.28515625" style="2" customWidth="1"/>
    <col min="6" max="16384" width="9.140625" style="2"/>
  </cols>
  <sheetData>
    <row r="1" spans="1:5" ht="12.95" customHeight="1">
      <c r="A1" s="1" t="s">
        <v>0</v>
      </c>
      <c r="B1" s="1"/>
      <c r="C1" s="1"/>
      <c r="D1" s="1"/>
      <c r="E1" s="1"/>
    </row>
    <row r="2" spans="1:5" ht="12.95" customHeight="1">
      <c r="A2" s="1"/>
      <c r="B2" s="1"/>
      <c r="C2" s="1"/>
      <c r="D2" s="1"/>
      <c r="E2" s="1"/>
    </row>
    <row r="3" spans="1:5" ht="6.75" customHeight="1">
      <c r="A3" s="3"/>
      <c r="B3" s="3"/>
      <c r="C3" s="3"/>
      <c r="D3" s="3"/>
      <c r="E3" s="3"/>
    </row>
    <row r="4" spans="1:5" s="9" customFormat="1" ht="12.95" customHeight="1">
      <c r="A4" s="4" t="s">
        <v>1</v>
      </c>
      <c r="B4" s="5"/>
      <c r="C4" s="6" t="s">
        <v>2</v>
      </c>
      <c r="D4" s="7"/>
      <c r="E4" s="8"/>
    </row>
    <row r="5" spans="1:5" s="9" customFormat="1" ht="12.95" customHeight="1">
      <c r="A5" s="4" t="s">
        <v>3</v>
      </c>
      <c r="B5" s="5"/>
      <c r="C5" s="6">
        <v>3</v>
      </c>
      <c r="D5" s="7"/>
      <c r="E5" s="8"/>
    </row>
    <row r="6" spans="1:5" s="9" customFormat="1" ht="12.95" customHeight="1">
      <c r="A6" s="4" t="s">
        <v>4</v>
      </c>
      <c r="B6" s="5"/>
      <c r="C6" s="6">
        <v>15477.7</v>
      </c>
      <c r="D6" s="7"/>
      <c r="E6" s="8"/>
    </row>
    <row r="7" spans="1:5" s="9" customFormat="1" ht="12.95" customHeight="1">
      <c r="A7" s="4" t="s">
        <v>5</v>
      </c>
      <c r="B7" s="5"/>
      <c r="C7" s="6">
        <v>1147.5999999999999</v>
      </c>
      <c r="D7" s="7"/>
      <c r="E7" s="8"/>
    </row>
    <row r="8" spans="1:5" s="9" customFormat="1" ht="12.95" customHeight="1">
      <c r="A8" s="4" t="s">
        <v>6</v>
      </c>
      <c r="B8" s="5"/>
      <c r="C8" s="6">
        <v>11.5</v>
      </c>
      <c r="D8" s="7"/>
      <c r="E8" s="8"/>
    </row>
    <row r="9" spans="1:5" s="9" customFormat="1" ht="12.95" customHeight="1">
      <c r="A9" s="4" t="s">
        <v>7</v>
      </c>
      <c r="B9" s="5"/>
      <c r="C9" s="10">
        <v>74200</v>
      </c>
      <c r="D9" s="11"/>
      <c r="E9" s="12"/>
    </row>
    <row r="10" spans="1:5" s="9" customFormat="1" ht="12.95" customHeight="1">
      <c r="A10" s="13"/>
      <c r="B10" s="14" t="s">
        <v>8</v>
      </c>
      <c r="C10" s="15"/>
      <c r="D10" s="16">
        <f>C6*C8</f>
        <v>177993.55000000002</v>
      </c>
      <c r="E10" s="17"/>
    </row>
    <row r="11" spans="1:5" s="9" customFormat="1" ht="12.95" customHeight="1">
      <c r="A11" s="13"/>
      <c r="B11" s="14" t="s">
        <v>9</v>
      </c>
      <c r="C11" s="13"/>
      <c r="D11" s="18">
        <f>D10+(C9/12)</f>
        <v>184176.88333333336</v>
      </c>
      <c r="E11" s="14"/>
    </row>
    <row r="12" spans="1:5" s="9" customFormat="1" ht="12.95" customHeight="1">
      <c r="A12" s="4" t="s">
        <v>10</v>
      </c>
      <c r="B12" s="5"/>
      <c r="C12" s="4">
        <f>(C6*C8*12)+C9</f>
        <v>2210122.6</v>
      </c>
      <c r="D12" s="19"/>
      <c r="E12" s="5"/>
    </row>
    <row r="13" spans="1:5" s="9" customFormat="1" ht="12.95" customHeight="1">
      <c r="A13" s="4" t="s">
        <v>11</v>
      </c>
      <c r="B13" s="19"/>
      <c r="C13" s="19"/>
      <c r="D13" s="19"/>
      <c r="E13" s="5"/>
    </row>
    <row r="14" spans="1:5" s="23" customFormat="1" ht="27.75" customHeight="1">
      <c r="A14" s="20"/>
      <c r="B14" s="21" t="s">
        <v>12</v>
      </c>
      <c r="C14" s="21" t="s">
        <v>13</v>
      </c>
      <c r="D14" s="22" t="s">
        <v>14</v>
      </c>
      <c r="E14" s="21" t="s">
        <v>15</v>
      </c>
    </row>
    <row r="15" spans="1:5" ht="12" customHeight="1">
      <c r="A15" s="24">
        <v>1</v>
      </c>
      <c r="B15" s="25" t="s">
        <v>16</v>
      </c>
      <c r="C15" s="26">
        <f>C16+C17</f>
        <v>37118.752933333337</v>
      </c>
      <c r="D15" s="26">
        <f>D16+D17</f>
        <v>2.5172035746051851</v>
      </c>
      <c r="E15" s="26">
        <f>E16+E17</f>
        <v>445425.03520000004</v>
      </c>
    </row>
    <row r="16" spans="1:5" ht="12" customHeight="1">
      <c r="A16" s="27" t="s">
        <v>17</v>
      </c>
      <c r="B16" s="28" t="s">
        <v>18</v>
      </c>
      <c r="C16" s="29">
        <f>(D10*13.8%)+(C9*13.8%/12)</f>
        <v>25416.409900000002</v>
      </c>
      <c r="D16" s="30">
        <f>C16/C6</f>
        <v>1.6421309303061826</v>
      </c>
      <c r="E16" s="30">
        <f>C16*12</f>
        <v>304996.91880000004</v>
      </c>
    </row>
    <row r="17" spans="1:5" ht="12" customHeight="1">
      <c r="A17" s="31" t="s">
        <v>19</v>
      </c>
      <c r="B17" s="28" t="s">
        <v>20</v>
      </c>
      <c r="C17" s="32">
        <f>SUM(C18:C20)</f>
        <v>11702.343033333334</v>
      </c>
      <c r="D17" s="32">
        <f>SUM(D18:D21)</f>
        <v>0.87507264429900222</v>
      </c>
      <c r="E17" s="32">
        <f t="shared" ref="E17" si="0">SUM(E18:E20)</f>
        <v>140428.1164</v>
      </c>
    </row>
    <row r="18" spans="1:5" ht="12" customHeight="1">
      <c r="A18" s="27" t="s">
        <v>21</v>
      </c>
      <c r="B18" s="28" t="s">
        <v>22</v>
      </c>
      <c r="C18" s="30">
        <f>E18/12</f>
        <v>1471.5833333333333</v>
      </c>
      <c r="D18" s="30">
        <f>C18/C6</f>
        <v>9.5077649349278842E-2</v>
      </c>
      <c r="E18" s="29">
        <v>17659</v>
      </c>
    </row>
    <row r="19" spans="1:5" ht="12" customHeight="1">
      <c r="A19" s="27" t="s">
        <v>23</v>
      </c>
      <c r="B19" s="33" t="s">
        <v>24</v>
      </c>
      <c r="C19" s="30">
        <f>D19*C6</f>
        <v>4178.9790000000003</v>
      </c>
      <c r="D19" s="28">
        <v>0.27</v>
      </c>
      <c r="E19" s="30">
        <f>C19*12</f>
        <v>50147.748000000007</v>
      </c>
    </row>
    <row r="20" spans="1:5" ht="12" customHeight="1">
      <c r="A20" s="27" t="s">
        <v>25</v>
      </c>
      <c r="B20" s="28" t="s">
        <v>26</v>
      </c>
      <c r="C20" s="30">
        <f>D10*3.4%</f>
        <v>6051.7807000000012</v>
      </c>
      <c r="D20" s="30">
        <f>C20/C6</f>
        <v>0.39100000000000007</v>
      </c>
      <c r="E20" s="30">
        <f>C20*12</f>
        <v>72621.368400000007</v>
      </c>
    </row>
    <row r="21" spans="1:5" ht="12" customHeight="1">
      <c r="A21" s="27" t="s">
        <v>27</v>
      </c>
      <c r="B21" s="28" t="s">
        <v>28</v>
      </c>
      <c r="C21" s="30">
        <f>E21/12</f>
        <v>1841.7688333333335</v>
      </c>
      <c r="D21" s="30">
        <f>C21/C6</f>
        <v>0.11899499494972338</v>
      </c>
      <c r="E21" s="30">
        <f>C12*1%</f>
        <v>22101.226000000002</v>
      </c>
    </row>
    <row r="22" spans="1:5" ht="12" customHeight="1">
      <c r="A22" s="34" t="s">
        <v>29</v>
      </c>
      <c r="B22" s="25" t="s">
        <v>30</v>
      </c>
      <c r="C22" s="26">
        <f>C23+C27+C33</f>
        <v>109867.50466666666</v>
      </c>
      <c r="D22" s="26">
        <f>D23+D27+D33</f>
        <v>7.0984386999791083</v>
      </c>
      <c r="E22" s="26">
        <f>E23+E27+E33</f>
        <v>1318410.0559999999</v>
      </c>
    </row>
    <row r="23" spans="1:5" ht="12" customHeight="1">
      <c r="A23" s="35" t="s">
        <v>31</v>
      </c>
      <c r="B23" s="36" t="s">
        <v>32</v>
      </c>
      <c r="C23" s="37">
        <f>SUM(C24:C26)</f>
        <v>3603.6510000000003</v>
      </c>
      <c r="D23" s="37">
        <f>SUM(D24:D26)</f>
        <v>0.23282858564256961</v>
      </c>
      <c r="E23" s="37">
        <f>SUM(E24:E26)</f>
        <v>43243.811999999998</v>
      </c>
    </row>
    <row r="24" spans="1:5" ht="12" customHeight="1">
      <c r="A24" s="27" t="s">
        <v>33</v>
      </c>
      <c r="B24" s="33" t="s">
        <v>34</v>
      </c>
      <c r="C24" s="30">
        <f>D24*C6</f>
        <v>2785.9859999999999</v>
      </c>
      <c r="D24" s="28">
        <v>0.18</v>
      </c>
      <c r="E24" s="30">
        <f>C24*12</f>
        <v>33431.831999999995</v>
      </c>
    </row>
    <row r="25" spans="1:5" ht="12" customHeight="1">
      <c r="A25" s="27" t="s">
        <v>35</v>
      </c>
      <c r="B25" s="28" t="s">
        <v>36</v>
      </c>
      <c r="C25" s="30">
        <f>D25*C6</f>
        <v>773.8850000000001</v>
      </c>
      <c r="D25" s="28">
        <v>0.05</v>
      </c>
      <c r="E25" s="30">
        <f>C25*12</f>
        <v>9286.6200000000008</v>
      </c>
    </row>
    <row r="26" spans="1:5" ht="12" customHeight="1">
      <c r="A26" s="27" t="s">
        <v>37</v>
      </c>
      <c r="B26" s="28" t="s">
        <v>38</v>
      </c>
      <c r="C26" s="28">
        <f>E26/12</f>
        <v>43.78</v>
      </c>
      <c r="D26" s="38">
        <f>C26/C6</f>
        <v>2.8285856425696323E-3</v>
      </c>
      <c r="E26" s="39">
        <f>87.56*6</f>
        <v>525.36</v>
      </c>
    </row>
    <row r="27" spans="1:5" ht="12" customHeight="1">
      <c r="A27" s="35" t="s">
        <v>39</v>
      </c>
      <c r="B27" s="40" t="s">
        <v>40</v>
      </c>
      <c r="C27" s="37">
        <f>SUM(C28:C32)</f>
        <v>41663.358</v>
      </c>
      <c r="D27" s="37">
        <f>SUM(D28:D32)</f>
        <v>2.691831344450403</v>
      </c>
      <c r="E27" s="37">
        <f>SUM(E28:E32)</f>
        <v>499960.29600000009</v>
      </c>
    </row>
    <row r="28" spans="1:5" ht="12" customHeight="1">
      <c r="A28" s="27" t="s">
        <v>41</v>
      </c>
      <c r="B28" s="33" t="s">
        <v>42</v>
      </c>
      <c r="C28" s="30">
        <f>D28*C6</f>
        <v>27085.975000000002</v>
      </c>
      <c r="D28" s="28">
        <v>1.75</v>
      </c>
      <c r="E28" s="30">
        <f>C28*12</f>
        <v>325031.7</v>
      </c>
    </row>
    <row r="29" spans="1:5" ht="12" customHeight="1">
      <c r="A29" s="27" t="s">
        <v>43</v>
      </c>
      <c r="B29" s="28" t="s">
        <v>44</v>
      </c>
      <c r="C29" s="29">
        <v>2350</v>
      </c>
      <c r="D29" s="30">
        <f>C29/C6</f>
        <v>0.15183134445040283</v>
      </c>
      <c r="E29" s="30">
        <f>C29*12</f>
        <v>28200</v>
      </c>
    </row>
    <row r="30" spans="1:5" ht="12" customHeight="1">
      <c r="A30" s="27" t="s">
        <v>45</v>
      </c>
      <c r="B30" s="28" t="s">
        <v>36</v>
      </c>
      <c r="C30" s="30">
        <f>D30*C6</f>
        <v>1392.9929999999999</v>
      </c>
      <c r="D30" s="28">
        <v>0.09</v>
      </c>
      <c r="E30" s="30">
        <f>C30*12</f>
        <v>16715.915999999997</v>
      </c>
    </row>
    <row r="31" spans="1:5" ht="12" customHeight="1">
      <c r="A31" s="27" t="s">
        <v>46</v>
      </c>
      <c r="B31" s="28" t="s">
        <v>47</v>
      </c>
      <c r="C31" s="30">
        <f>D31*C6</f>
        <v>464.33100000000002</v>
      </c>
      <c r="D31" s="28">
        <v>0.03</v>
      </c>
      <c r="E31" s="30">
        <f>C31*12</f>
        <v>5571.9719999999998</v>
      </c>
    </row>
    <row r="32" spans="1:5" ht="12" customHeight="1">
      <c r="A32" s="27" t="s">
        <v>48</v>
      </c>
      <c r="B32" s="28" t="s">
        <v>49</v>
      </c>
      <c r="C32" s="30">
        <f>D32*C6</f>
        <v>10370.059000000001</v>
      </c>
      <c r="D32" s="28">
        <v>0.67</v>
      </c>
      <c r="E32" s="30">
        <f>C32*12</f>
        <v>124440.70800000001</v>
      </c>
    </row>
    <row r="33" spans="1:5" s="44" customFormat="1" ht="12" customHeight="1">
      <c r="A33" s="41" t="s">
        <v>50</v>
      </c>
      <c r="B33" s="42" t="s">
        <v>51</v>
      </c>
      <c r="C33" s="43">
        <f>SUM(C34:C40)</f>
        <v>64600.495666666662</v>
      </c>
      <c r="D33" s="43">
        <f>SUM(D34:D40)</f>
        <v>4.1737787698861357</v>
      </c>
      <c r="E33" s="43">
        <f>SUM(E34:E40)</f>
        <v>775205.94799999986</v>
      </c>
    </row>
    <row r="34" spans="1:5" s="44" customFormat="1" ht="12" customHeight="1">
      <c r="A34" s="45" t="s">
        <v>52</v>
      </c>
      <c r="B34" s="46" t="s">
        <v>53</v>
      </c>
      <c r="C34" s="47">
        <f>D34*C6</f>
        <v>39158.580999999998</v>
      </c>
      <c r="D34" s="48">
        <v>2.5299999999999998</v>
      </c>
      <c r="E34" s="47">
        <f>C34*12</f>
        <v>469902.97199999995</v>
      </c>
    </row>
    <row r="35" spans="1:5" ht="12" customHeight="1">
      <c r="A35" s="27" t="s">
        <v>54</v>
      </c>
      <c r="B35" s="28" t="s">
        <v>55</v>
      </c>
      <c r="C35" s="30">
        <f>D35*C6</f>
        <v>1392.9929999999999</v>
      </c>
      <c r="D35" s="28">
        <v>0.09</v>
      </c>
      <c r="E35" s="30">
        <f t="shared" ref="E35:E40" si="1">C35*12</f>
        <v>16715.915999999997</v>
      </c>
    </row>
    <row r="36" spans="1:5" ht="12" customHeight="1">
      <c r="A36" s="27" t="s">
        <v>56</v>
      </c>
      <c r="B36" s="28" t="s">
        <v>57</v>
      </c>
      <c r="C36" s="30">
        <f>D36*C6</f>
        <v>309.55400000000003</v>
      </c>
      <c r="D36" s="28">
        <v>0.02</v>
      </c>
      <c r="E36" s="30">
        <f t="shared" si="1"/>
        <v>3714.6480000000001</v>
      </c>
    </row>
    <row r="37" spans="1:5" ht="12" customHeight="1">
      <c r="A37" s="27" t="s">
        <v>58</v>
      </c>
      <c r="B37" s="28" t="s">
        <v>59</v>
      </c>
      <c r="C37" s="30">
        <f>D37*C6</f>
        <v>464.33100000000002</v>
      </c>
      <c r="D37" s="28">
        <v>0.03</v>
      </c>
      <c r="E37" s="30">
        <f t="shared" si="1"/>
        <v>5571.9719999999998</v>
      </c>
    </row>
    <row r="38" spans="1:5" ht="12" customHeight="1">
      <c r="A38" s="27" t="s">
        <v>60</v>
      </c>
      <c r="B38" s="28" t="s">
        <v>61</v>
      </c>
      <c r="C38" s="49">
        <f>E38/12</f>
        <v>765.06666666666661</v>
      </c>
      <c r="D38" s="29">
        <f>C38/C6</f>
        <v>4.9430255571994972E-2</v>
      </c>
      <c r="E38" s="49">
        <f>C7*4*2</f>
        <v>9180.7999999999993</v>
      </c>
    </row>
    <row r="39" spans="1:5" ht="12" customHeight="1">
      <c r="A39" s="27" t="s">
        <v>62</v>
      </c>
      <c r="B39" s="28" t="s">
        <v>63</v>
      </c>
      <c r="C39" s="29">
        <v>20962.2</v>
      </c>
      <c r="D39" s="30">
        <f>C39/C6</f>
        <v>1.3543485143141423</v>
      </c>
      <c r="E39" s="30">
        <f t="shared" ref="E39" si="2">C39*12</f>
        <v>251546.40000000002</v>
      </c>
    </row>
    <row r="40" spans="1:5" ht="12" customHeight="1">
      <c r="A40" s="27" t="s">
        <v>64</v>
      </c>
      <c r="B40" s="28" t="s">
        <v>36</v>
      </c>
      <c r="C40" s="30">
        <f>D40*C6</f>
        <v>1547.7700000000002</v>
      </c>
      <c r="D40" s="28">
        <v>0.1</v>
      </c>
      <c r="E40" s="30">
        <f t="shared" si="1"/>
        <v>18573.240000000002</v>
      </c>
    </row>
    <row r="41" spans="1:5" ht="12" customHeight="1">
      <c r="A41" s="35" t="s">
        <v>65</v>
      </c>
      <c r="B41" s="40" t="s">
        <v>66</v>
      </c>
      <c r="C41" s="37">
        <f>D41*C6</f>
        <v>29165.523566666685</v>
      </c>
      <c r="D41" s="37">
        <f>C8-D15-D22</f>
        <v>1.8843577254157067</v>
      </c>
      <c r="E41" s="37">
        <f>C41*12</f>
        <v>349986.28280000022</v>
      </c>
    </row>
    <row r="42" spans="1:5" ht="12" customHeight="1">
      <c r="A42" s="27" t="s">
        <v>67</v>
      </c>
      <c r="B42" s="28" t="s">
        <v>68</v>
      </c>
      <c r="C42" s="30">
        <f>E42/12</f>
        <v>4166.666666666667</v>
      </c>
      <c r="D42" s="30">
        <f>C42/C6</f>
        <v>0.26920451143688445</v>
      </c>
      <c r="E42" s="29">
        <v>50000</v>
      </c>
    </row>
    <row r="43" spans="1:5" ht="12" customHeight="1">
      <c r="A43" s="27" t="s">
        <v>69</v>
      </c>
      <c r="B43" s="28" t="s">
        <v>70</v>
      </c>
      <c r="C43" s="30">
        <f t="shared" ref="C43" si="3">E43/12</f>
        <v>25000</v>
      </c>
      <c r="D43" s="30">
        <f>C43/C6</f>
        <v>1.6152270686213066</v>
      </c>
      <c r="E43" s="29">
        <v>300000</v>
      </c>
    </row>
    <row r="44" spans="1:5" ht="12" customHeight="1">
      <c r="A44" s="50"/>
      <c r="B44" s="51" t="s">
        <v>71</v>
      </c>
      <c r="C44" s="52">
        <f>D44*C6</f>
        <v>177993.55000000002</v>
      </c>
      <c r="D44" s="52">
        <f>D41+D22+D15</f>
        <v>11.5</v>
      </c>
      <c r="E44" s="52">
        <f>C44*12</f>
        <v>2135922.6</v>
      </c>
    </row>
    <row r="45" spans="1:5" ht="12" customHeight="1">
      <c r="A45" s="50" t="s">
        <v>72</v>
      </c>
      <c r="B45" s="40" t="s">
        <v>73</v>
      </c>
      <c r="C45" s="37">
        <f>D45*C6</f>
        <v>6183.333333333333</v>
      </c>
      <c r="D45" s="37">
        <f>C9/C6/12</f>
        <v>0.3994994949723365</v>
      </c>
      <c r="E45" s="37">
        <f>C45*12</f>
        <v>74200</v>
      </c>
    </row>
    <row r="46" spans="1:5" ht="12" customHeight="1">
      <c r="A46" s="27" t="s">
        <v>74</v>
      </c>
      <c r="B46" s="28" t="s">
        <v>75</v>
      </c>
      <c r="C46" s="29">
        <f>E46/12</f>
        <v>6183.333333333333</v>
      </c>
      <c r="D46" s="29">
        <f>C46/C6</f>
        <v>0.3994994949723365</v>
      </c>
      <c r="E46" s="29">
        <v>74200</v>
      </c>
    </row>
    <row r="47" spans="1:5" ht="12" customHeight="1">
      <c r="A47" s="35" t="s">
        <v>76</v>
      </c>
      <c r="B47" s="40" t="s">
        <v>77</v>
      </c>
      <c r="C47" s="37"/>
      <c r="D47" s="37"/>
      <c r="E47" s="37">
        <v>1161992.73</v>
      </c>
    </row>
    <row r="48" spans="1:5" ht="12" customHeight="1">
      <c r="A48" s="27" t="s">
        <v>78</v>
      </c>
      <c r="B48" s="28" t="s">
        <v>79</v>
      </c>
      <c r="C48" s="30">
        <f>E48/12</f>
        <v>10833.333333333334</v>
      </c>
      <c r="D48" s="30">
        <f>C48/C6</f>
        <v>0.69993172973589957</v>
      </c>
      <c r="E48" s="29">
        <v>130000</v>
      </c>
    </row>
    <row r="49" spans="1:5" ht="12" customHeight="1">
      <c r="A49" s="27" t="s">
        <v>80</v>
      </c>
      <c r="B49" s="28" t="s">
        <v>81</v>
      </c>
      <c r="C49" s="30">
        <f>E49/12</f>
        <v>3333.3333333333335</v>
      </c>
      <c r="D49" s="30">
        <f>C49/C6</f>
        <v>0.21536360914950758</v>
      </c>
      <c r="E49" s="29">
        <v>40000</v>
      </c>
    </row>
    <row r="50" spans="1:5" ht="12" customHeight="1">
      <c r="A50" s="27" t="s">
        <v>82</v>
      </c>
      <c r="B50" s="28" t="s">
        <v>83</v>
      </c>
      <c r="C50" s="30">
        <f t="shared" ref="C50" si="4">E50/12</f>
        <v>2083.3333333333335</v>
      </c>
      <c r="D50" s="30">
        <f>C50/C6</f>
        <v>0.13460225571844223</v>
      </c>
      <c r="E50" s="29">
        <v>25000</v>
      </c>
    </row>
    <row r="51" spans="1:5" ht="12" customHeight="1">
      <c r="A51" s="27" t="s">
        <v>84</v>
      </c>
      <c r="B51" s="28" t="s">
        <v>85</v>
      </c>
      <c r="C51" s="30">
        <f>E51/12</f>
        <v>14166.666666666666</v>
      </c>
      <c r="D51" s="30">
        <f>C51/C6</f>
        <v>0.91529533888540715</v>
      </c>
      <c r="E51" s="29">
        <v>170000</v>
      </c>
    </row>
    <row r="52" spans="1:5" ht="12" customHeight="1">
      <c r="A52" s="27" t="s">
        <v>86</v>
      </c>
      <c r="B52" s="28" t="s">
        <v>87</v>
      </c>
      <c r="C52" s="30">
        <f t="shared" ref="C52:C55" si="5">E52/12</f>
        <v>12500</v>
      </c>
      <c r="D52" s="30">
        <f>C52/C6</f>
        <v>0.8076135343106533</v>
      </c>
      <c r="E52" s="29">
        <v>150000</v>
      </c>
    </row>
    <row r="53" spans="1:5" ht="12" customHeight="1">
      <c r="A53" s="27" t="s">
        <v>88</v>
      </c>
      <c r="B53" s="28" t="s">
        <v>89</v>
      </c>
      <c r="C53" s="30">
        <f t="shared" si="5"/>
        <v>25000</v>
      </c>
      <c r="D53" s="30">
        <f>C53/C6</f>
        <v>1.6152270686213066</v>
      </c>
      <c r="E53" s="29">
        <v>300000</v>
      </c>
    </row>
    <row r="54" spans="1:5" ht="12" customHeight="1">
      <c r="A54" s="27" t="s">
        <v>90</v>
      </c>
      <c r="B54" s="28" t="s">
        <v>91</v>
      </c>
      <c r="C54" s="30">
        <f t="shared" si="5"/>
        <v>20833.333333333332</v>
      </c>
      <c r="D54" s="30">
        <f>C54/C6</f>
        <v>1.3460225571844222</v>
      </c>
      <c r="E54" s="29">
        <v>250000</v>
      </c>
    </row>
    <row r="55" spans="1:5" ht="12" customHeight="1">
      <c r="A55" s="27" t="s">
        <v>92</v>
      </c>
      <c r="B55" s="28" t="s">
        <v>93</v>
      </c>
      <c r="C55" s="30">
        <f t="shared" si="5"/>
        <v>33333.333333333336</v>
      </c>
      <c r="D55" s="30">
        <f>C55/C6</f>
        <v>2.1536360914950756</v>
      </c>
      <c r="E55" s="29">
        <v>400000</v>
      </c>
    </row>
    <row r="56" spans="1:5" ht="12" customHeight="1">
      <c r="A56" s="27"/>
      <c r="B56" s="28"/>
      <c r="C56" s="32">
        <f>SUM(C49:C55)</f>
        <v>111250</v>
      </c>
      <c r="D56" s="32">
        <f>SUM(D49:D55)</f>
        <v>7.1877604553648151</v>
      </c>
      <c r="E56" s="53">
        <f>SUM(E49:E55)</f>
        <v>1335000</v>
      </c>
    </row>
    <row r="57" spans="1:5" ht="12" customHeight="1">
      <c r="A57" s="31"/>
      <c r="B57" s="54" t="s">
        <v>94</v>
      </c>
      <c r="C57" s="55">
        <f>SUM(C49:C56)</f>
        <v>222500</v>
      </c>
      <c r="D57" s="55">
        <f>SUM(D49:D55)</f>
        <v>7.1877604553648151</v>
      </c>
      <c r="E57" s="55">
        <f>SUM(E49:E55)</f>
        <v>1335000</v>
      </c>
    </row>
    <row r="58" spans="1:5" ht="12" customHeight="1"/>
    <row r="59" spans="1:5" ht="12.95" customHeight="1">
      <c r="B59" s="57" t="s">
        <v>95</v>
      </c>
    </row>
    <row r="67" spans="2:2" ht="12.75">
      <c r="B67" s="58"/>
    </row>
  </sheetData>
  <mergeCells count="16">
    <mergeCell ref="A12:B12"/>
    <mergeCell ref="C12:E12"/>
    <mergeCell ref="A13:E13"/>
    <mergeCell ref="A7:B7"/>
    <mergeCell ref="C7:E7"/>
    <mergeCell ref="A8:B8"/>
    <mergeCell ref="C8:E8"/>
    <mergeCell ref="A9:B9"/>
    <mergeCell ref="C9:E9"/>
    <mergeCell ref="A1:E3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2022-05-05T10:17:09Z</dcterms:modified>
</cp:coreProperties>
</file>