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9900" yWindow="75" windowWidth="13515" windowHeight="897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/>
  <c r="C27" s="1"/>
  <c r="D27" s="1"/>
  <c r="D24" s="1"/>
  <c r="D34"/>
  <c r="C39"/>
  <c r="C46"/>
  <c r="D46" s="1"/>
  <c r="D45"/>
  <c r="C45" s="1"/>
  <c r="E45" s="1"/>
  <c r="E43"/>
  <c r="C42"/>
  <c r="C40"/>
  <c r="E40" s="1"/>
  <c r="C38"/>
  <c r="E38" s="1"/>
  <c r="C37"/>
  <c r="E37" s="1"/>
  <c r="C36"/>
  <c r="E36" s="1"/>
  <c r="C35"/>
  <c r="E35" s="1"/>
  <c r="C33"/>
  <c r="E33" s="1"/>
  <c r="C32"/>
  <c r="E32" s="1"/>
  <c r="C31"/>
  <c r="E31" s="1"/>
  <c r="E30"/>
  <c r="D30"/>
  <c r="D28" s="1"/>
  <c r="C29"/>
  <c r="E29" s="1"/>
  <c r="C26"/>
  <c r="E26" s="1"/>
  <c r="C25"/>
  <c r="E25" s="1"/>
  <c r="C20"/>
  <c r="E20" s="1"/>
  <c r="C19"/>
  <c r="D19" s="1"/>
  <c r="C13"/>
  <c r="D11"/>
  <c r="C17" s="1"/>
  <c r="E24" l="1"/>
  <c r="C28"/>
  <c r="E28"/>
  <c r="C43"/>
  <c r="D47"/>
  <c r="E34"/>
  <c r="E17"/>
  <c r="D17"/>
  <c r="D23"/>
  <c r="C21"/>
  <c r="D12"/>
  <c r="D42"/>
  <c r="C34"/>
  <c r="C24"/>
  <c r="E22"/>
  <c r="C22" s="1"/>
  <c r="D22" s="1"/>
  <c r="E23" l="1"/>
  <c r="C23"/>
  <c r="C18"/>
  <c r="E21"/>
  <c r="E18" s="1"/>
  <c r="E16" s="1"/>
  <c r="D21"/>
  <c r="D18" s="1"/>
  <c r="D16" s="1"/>
  <c r="D41" s="1"/>
  <c r="C41" l="1"/>
  <c r="E41" s="1"/>
  <c r="D44"/>
  <c r="C44" s="1"/>
  <c r="E44" s="1"/>
  <c r="C16"/>
  <c r="D43" l="1"/>
</calcChain>
</file>

<file path=xl/sharedStrings.xml><?xml version="1.0" encoding="utf-8"?>
<sst xmlns="http://schemas.openxmlformats.org/spreadsheetml/2006/main" count="77" uniqueCount="74">
  <si>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</si>
  <si>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</si>
  <si>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</si>
  <si>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</si>
  <si>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</si>
  <si>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</si>
  <si>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</si>
  <si>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>Доход дома за месяц</t>
  </si>
  <si>
    <t>Итого с прочими доходами за месяц</t>
  </si>
  <si>
    <t xml:space="preserve">Итого годовой доход дома </t>
  </si>
  <si>
    <t>Работы и услуги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</si>
  <si>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</si>
  <si>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</si>
  <si>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</si>
  <si>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</si>
  <si>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 xml:space="preserve">Управление МКД </t>
  </si>
  <si>
    <t>1.1.</t>
  </si>
  <si>
    <t>Услуги по управлению МКД (ФОТ, налог на ФОТ)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</si>
  <si>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</si>
  <si>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</si>
  <si>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</si>
  <si>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</si>
  <si>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</si>
  <si>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</si>
  <si>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</si>
  <si>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</si>
  <si>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1.2.4.</t>
  </si>
  <si>
    <t>НАЛОГ УСНО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</si>
  <si>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</si>
  <si>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</si>
  <si>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</si>
  <si>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</si>
  <si>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 xml:space="preserve">Услуги по содержанию конструктивных элементов </t>
  </si>
  <si>
    <t>2.1.2.</t>
  </si>
  <si>
    <t>Инвентарь, расходные материалы,спецодежда</t>
  </si>
  <si>
    <t>2.1.3.</t>
  </si>
  <si>
    <t>Страхование лифтов ( 1 лифт-87,56)</t>
  </si>
  <si>
    <t>2.2.</t>
  </si>
  <si>
    <t>Текущее содержание инженерного оборудования МКД</t>
  </si>
  <si>
    <t>2.2.1.</t>
  </si>
  <si>
    <t xml:space="preserve">Услуги по содержанию  инженерного оборудования </t>
  </si>
  <si>
    <t>2.2.2.</t>
  </si>
  <si>
    <t>Обслуживание ОДПУ</t>
  </si>
  <si>
    <t>2.2.3.</t>
  </si>
  <si>
    <t>2.2.4.</t>
  </si>
  <si>
    <t>Подготовка МКД к зиме (прмывка, опрессовка)</t>
  </si>
  <si>
    <t>2.2.5.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</si>
  <si>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</si>
  <si>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</si>
  <si>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</si>
  <si>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</si>
  <si>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Услуги по  содержанию  ,благоустройству и обеспечению санитарного состояния МКД)</t>
  </si>
  <si>
    <t>2.3.2.</t>
  </si>
  <si>
    <t>Автоуслуги (очистка дворовой территории от снега, КГМ)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</si>
  <si>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</si>
  <si>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</si>
  <si>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</si>
  <si>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</si>
  <si>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</si>
  <si>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</si>
  <si>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2.3.7.</t>
  </si>
  <si>
    <t>3.</t>
  </si>
  <si>
    <t>Текущий ремонт МКД</t>
  </si>
  <si>
    <t>контроль</t>
  </si>
  <si>
    <t>ИТОГО</t>
  </si>
  <si>
    <t>4.</t>
  </si>
  <si>
    <t>Текущий ремонт МКД ( за счет прочих доходов)</t>
  </si>
  <si>
    <t>План работ и услуг по содержанию и ремонту общего имущества МКД на 2022 год по адресу: г.Барнаул ул.Г. Исакова, 251</t>
  </si>
  <si>
    <t>2.1.1.</t>
  </si>
  <si>
    <t>Ремонт межпанельных швов (по заявкам)</t>
  </si>
  <si>
    <t>Ремонт кровли ( по заявка)</t>
  </si>
  <si>
    <t>ВНЕСЕНИЕ ДОПОЛНЕНИЙ В ПЛАН РАБОТ ПО ТЕКУЩЕМУ РЕМОНТУ МКД ПРОИЗВОДИТСЯ С 01.04.2021- 15.04.2022 ПО ИТОГАМ ГОДОВОГО ОТЧЕТА ЗА 2021 ГОД И УТВЕРЖДАЕТСЯ УПОЛНОМОЧЕННЫМ СОВЕТОМ МКД</t>
  </si>
  <si>
    <t>3.1.</t>
  </si>
  <si>
    <t>4.1.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</si>
</sst>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0.000"/>
    <numFmt numFmtId="166" formatCode="0.0"/>
  </numFmts>
  <fonts count="8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5" xfId="0" applyFont="1" applyBorder="1" applyAlignment="1">
      <alignment wrapText="1"/>
    </xf>
    <xf numFmtId="0" fontId="2" fillId="0" borderId="5" xfId="0" applyFont="1" applyBorder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/>
    <xf numFmtId="2" fontId="5" fillId="2" borderId="5" xfId="0" applyNumberFormat="1" applyFont="1" applyFill="1" applyBorder="1"/>
    <xf numFmtId="164" fontId="2" fillId="0" borderId="5" xfId="0" applyNumberFormat="1" applyFont="1" applyBorder="1" applyAlignment="1">
      <alignment horizontal="center"/>
    </xf>
    <xf numFmtId="2" fontId="2" fillId="4" borderId="5" xfId="0" applyNumberFormat="1" applyFont="1" applyFill="1" applyBorder="1"/>
    <xf numFmtId="2" fontId="2" fillId="0" borderId="5" xfId="0" applyNumberFormat="1" applyFont="1" applyBorder="1"/>
    <xf numFmtId="2" fontId="4" fillId="0" borderId="5" xfId="0" applyNumberFormat="1" applyFont="1" applyBorder="1"/>
    <xf numFmtId="164" fontId="5" fillId="2" borderId="5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2" fontId="2" fillId="3" borderId="5" xfId="0" applyNumberFormat="1" applyFont="1" applyFill="1" applyBorder="1"/>
    <xf numFmtId="165" fontId="2" fillId="0" borderId="5" xfId="0" applyNumberFormat="1" applyFont="1" applyBorder="1"/>
    <xf numFmtId="0" fontId="2" fillId="4" borderId="5" xfId="0" applyFont="1" applyFill="1" applyBorder="1"/>
    <xf numFmtId="0" fontId="2" fillId="3" borderId="5" xfId="0" applyFont="1" applyFill="1" applyBorder="1"/>
    <xf numFmtId="2" fontId="6" fillId="0" borderId="5" xfId="0" applyNumberFormat="1" applyFont="1" applyBorder="1"/>
    <xf numFmtId="0" fontId="2" fillId="5" borderId="5" xfId="0" applyFont="1" applyFill="1" applyBorder="1"/>
    <xf numFmtId="2" fontId="2" fillId="5" borderId="5" xfId="0" applyNumberFormat="1" applyFont="1" applyFill="1" applyBorder="1"/>
    <xf numFmtId="164" fontId="2" fillId="3" borderId="5" xfId="0" applyNumberFormat="1" applyFont="1" applyFill="1" applyBorder="1" applyAlignment="1">
      <alignment horizontal="center"/>
    </xf>
    <xf numFmtId="0" fontId="5" fillId="3" borderId="5" xfId="0" applyFont="1" applyFill="1" applyBorder="1"/>
    <xf numFmtId="2" fontId="5" fillId="3" borderId="5" xfId="0" applyNumberFormat="1" applyFont="1" applyFill="1" applyBorder="1"/>
    <xf numFmtId="0" fontId="2" fillId="6" borderId="5" xfId="0" applyFont="1" applyFill="1" applyBorder="1"/>
    <xf numFmtId="2" fontId="2" fillId="6" borderId="5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5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2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66" fontId="2" fillId="4" borderId="5" xfId="0" applyNumberFormat="1" applyFont="1" applyFill="1" applyBorder="1"/>
    <xf numFmtId="2" fontId="7" fillId="0" borderId="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topLeftCell="A34" zoomScale="114" zoomScaleNormal="114" workbookViewId="0">
      <selection activeCell="A47" sqref="A47"/>
    </sheetView>
  </sheetViews>
  <sheetFormatPr defaultRowHeight="12.95" customHeight="1"/>
  <cols>
    <col min="1" max="1" width="8.5703125" style="44" customWidth="1"/>
    <col min="2" max="2" width="51.85546875" style="5" customWidth="1"/>
    <col min="3" max="3" width="11.7109375" style="5" customWidth="1"/>
    <col min="4" max="4" width="11.85546875" style="5" customWidth="1"/>
    <col min="5" max="5" width="12.28515625" style="5" customWidth="1"/>
    <col min="6" max="16384" width="9.140625" style="5"/>
  </cols>
  <sheetData>
    <row r="2" spans="1:5" ht="12.95" customHeight="1">
      <c r="A2" s="3" t="s">
        <v>67</v>
      </c>
      <c r="B2" s="3"/>
      <c r="C2" s="3"/>
      <c r="D2" s="3"/>
      <c r="E2" s="3"/>
    </row>
    <row r="3" spans="1:5" ht="12.95" customHeight="1">
      <c r="A3" s="3"/>
      <c r="B3" s="3"/>
      <c r="C3" s="3"/>
      <c r="D3" s="3"/>
      <c r="E3" s="3"/>
    </row>
    <row r="4" spans="1:5" ht="12.95" customHeight="1">
      <c r="A4" s="4"/>
      <c r="B4" s="4"/>
      <c r="C4" s="4"/>
      <c r="D4" s="4"/>
      <c r="E4" s="4"/>
    </row>
    <row r="5" spans="1:5" ht="12.95" customHeight="1">
      <c r="A5" s="6" t="s">
        <v>0</v>
      </c>
      <c r="B5" s="7"/>
      <c r="C5" s="8" t="s">
        <v>1</v>
      </c>
      <c r="D5" s="9"/>
      <c r="E5" s="10"/>
    </row>
    <row r="6" spans="1:5" ht="12.95" customHeight="1">
      <c r="A6" s="6" t="s">
        <v>2</v>
      </c>
      <c r="B6" s="7"/>
      <c r="C6" s="8">
        <v>7</v>
      </c>
      <c r="D6" s="9"/>
      <c r="E6" s="10"/>
    </row>
    <row r="7" spans="1:5" ht="12.95" customHeight="1">
      <c r="A7" s="6" t="s">
        <v>3</v>
      </c>
      <c r="B7" s="7"/>
      <c r="C7" s="8">
        <v>13505.96</v>
      </c>
      <c r="D7" s="9"/>
      <c r="E7" s="10"/>
    </row>
    <row r="8" spans="1:5" ht="12.95" customHeight="1">
      <c r="A8" s="6" t="s">
        <v>4</v>
      </c>
      <c r="B8" s="7"/>
      <c r="C8" s="8">
        <v>2146.5</v>
      </c>
      <c r="D8" s="9"/>
      <c r="E8" s="10"/>
    </row>
    <row r="9" spans="1:5" ht="12.95" customHeight="1">
      <c r="A9" s="6" t="s">
        <v>5</v>
      </c>
      <c r="B9" s="7"/>
      <c r="C9" s="8">
        <v>8.5</v>
      </c>
      <c r="D9" s="9"/>
      <c r="E9" s="10"/>
    </row>
    <row r="10" spans="1:5" ht="12.95" customHeight="1">
      <c r="A10" s="6" t="s">
        <v>6</v>
      </c>
      <c r="B10" s="7"/>
      <c r="C10" s="11">
        <v>30096</v>
      </c>
      <c r="D10" s="12"/>
      <c r="E10" s="13"/>
    </row>
    <row r="11" spans="1:5" ht="12.95" customHeight="1">
      <c r="A11" s="14"/>
      <c r="B11" s="15" t="s">
        <v>7</v>
      </c>
      <c r="C11" s="16"/>
      <c r="D11" s="17">
        <f>C7*C9</f>
        <v>114800.65999999999</v>
      </c>
      <c r="E11" s="18"/>
    </row>
    <row r="12" spans="1:5" ht="12.95" customHeight="1">
      <c r="A12" s="14"/>
      <c r="B12" s="15" t="s">
        <v>8</v>
      </c>
      <c r="C12" s="14"/>
      <c r="D12" s="19">
        <f>D11+(C10/12)</f>
        <v>117308.65999999999</v>
      </c>
      <c r="E12" s="15"/>
    </row>
    <row r="13" spans="1:5" ht="12.95" customHeight="1">
      <c r="A13" s="6" t="s">
        <v>9</v>
      </c>
      <c r="B13" s="7"/>
      <c r="C13" s="6">
        <f>(C7*C9*12)+C10</f>
        <v>1407703.92</v>
      </c>
      <c r="D13" s="20"/>
      <c r="E13" s="7"/>
    </row>
    <row r="14" spans="1:5" ht="12.95" customHeight="1">
      <c r="A14" s="6" t="s">
        <v>10</v>
      </c>
      <c r="B14" s="20"/>
      <c r="C14" s="20"/>
      <c r="D14" s="20"/>
      <c r="E14" s="7"/>
    </row>
    <row r="15" spans="1:5" s="48" customFormat="1" ht="28.5" customHeight="1">
      <c r="A15" s="45"/>
      <c r="B15" s="46" t="s">
        <v>11</v>
      </c>
      <c r="C15" s="46" t="s">
        <v>12</v>
      </c>
      <c r="D15" s="47" t="s">
        <v>13</v>
      </c>
      <c r="E15" s="46" t="s">
        <v>14</v>
      </c>
    </row>
    <row r="16" spans="1:5" ht="12.95" customHeight="1">
      <c r="A16" s="22">
        <v>1</v>
      </c>
      <c r="B16" s="23" t="s">
        <v>15</v>
      </c>
      <c r="C16" s="24">
        <f>C17+C18</f>
        <v>25501.010053333332</v>
      </c>
      <c r="D16" s="24">
        <f>D17+D18</f>
        <v>1.9749870911311254</v>
      </c>
      <c r="E16" s="24">
        <f>E17+E18</f>
        <v>306012.12063999998</v>
      </c>
    </row>
    <row r="17" spans="1:5" ht="12.95" customHeight="1">
      <c r="A17" s="25" t="s">
        <v>16</v>
      </c>
      <c r="B17" s="2" t="s">
        <v>17</v>
      </c>
      <c r="C17" s="26">
        <f>(D11*13.8%)+(C10*13.8%/12)</f>
        <v>16188.595079999999</v>
      </c>
      <c r="D17" s="27">
        <f>C17/C7</f>
        <v>1.1986260199200947</v>
      </c>
      <c r="E17" s="27">
        <f>C17*12</f>
        <v>194263.14095999999</v>
      </c>
    </row>
    <row r="18" spans="1:5" ht="12.95" customHeight="1">
      <c r="A18" s="21" t="s">
        <v>18</v>
      </c>
      <c r="B18" s="2" t="s">
        <v>19</v>
      </c>
      <c r="C18" s="28">
        <f>SUM(C19:C21)</f>
        <v>9312.4149733333325</v>
      </c>
      <c r="D18" s="28">
        <f>SUM(D19:D22)</f>
        <v>0.77636107121103082</v>
      </c>
      <c r="E18" s="28">
        <f t="shared" ref="E18" si="0">SUM(E19:E21)</f>
        <v>111748.97968</v>
      </c>
    </row>
    <row r="19" spans="1:5" ht="12.95" customHeight="1">
      <c r="A19" s="25" t="s">
        <v>20</v>
      </c>
      <c r="B19" s="2" t="s">
        <v>21</v>
      </c>
      <c r="C19" s="27">
        <f>E19/12</f>
        <v>1762.5833333333333</v>
      </c>
      <c r="D19" s="27">
        <f>C19/C7</f>
        <v>0.13050411324580655</v>
      </c>
      <c r="E19" s="26">
        <v>21151</v>
      </c>
    </row>
    <row r="20" spans="1:5" s="48" customFormat="1" ht="27.75" customHeight="1">
      <c r="A20" s="49" t="s">
        <v>22</v>
      </c>
      <c r="B20" s="50" t="s">
        <v>23</v>
      </c>
      <c r="C20" s="51">
        <f>D20*C7</f>
        <v>3646.6091999999999</v>
      </c>
      <c r="D20" s="52">
        <v>0.27</v>
      </c>
      <c r="E20" s="51">
        <f>C20*12</f>
        <v>43759.310400000002</v>
      </c>
    </row>
    <row r="21" spans="1:5" ht="12.95" customHeight="1">
      <c r="A21" s="25" t="s">
        <v>24</v>
      </c>
      <c r="B21" s="2" t="s">
        <v>25</v>
      </c>
      <c r="C21" s="27">
        <f>D11*3.4%</f>
        <v>3903.22244</v>
      </c>
      <c r="D21" s="27">
        <f>C21/C7</f>
        <v>0.28900000000000003</v>
      </c>
      <c r="E21" s="27">
        <f>C21*12</f>
        <v>46838.669280000002</v>
      </c>
    </row>
    <row r="22" spans="1:5" ht="12.95" customHeight="1">
      <c r="A22" s="25" t="s">
        <v>26</v>
      </c>
      <c r="B22" s="2" t="s">
        <v>27</v>
      </c>
      <c r="C22" s="27">
        <f>E22/12</f>
        <v>1173.0865999999999</v>
      </c>
      <c r="D22" s="27">
        <f>C22/C7</f>
        <v>8.6856957965224232E-2</v>
      </c>
      <c r="E22" s="27">
        <f>C13*1%</f>
        <v>14077.039199999999</v>
      </c>
    </row>
    <row r="23" spans="1:5" ht="12.95" customHeight="1">
      <c r="A23" s="29" t="s">
        <v>28</v>
      </c>
      <c r="B23" s="23" t="s">
        <v>29</v>
      </c>
      <c r="C23" s="24">
        <f>C24+C28+C34</f>
        <v>78662.25006666666</v>
      </c>
      <c r="D23" s="24">
        <f>D24+D28+D34</f>
        <v>6.3877790447081626</v>
      </c>
      <c r="E23" s="24">
        <f>E24+E28+E34</f>
        <v>943861.14080000005</v>
      </c>
    </row>
    <row r="24" spans="1:5" ht="12.95" customHeight="1">
      <c r="A24" s="30" t="s">
        <v>30</v>
      </c>
      <c r="B24" s="31" t="s">
        <v>31</v>
      </c>
      <c r="C24" s="32">
        <f>SUM(C25:C27)</f>
        <v>3157.4474666666665</v>
      </c>
      <c r="D24" s="32">
        <f>SUM(D25:D27)</f>
        <v>0.23378178720110726</v>
      </c>
      <c r="E24" s="32">
        <f>SUM(E25:E27)</f>
        <v>37889.369599999998</v>
      </c>
    </row>
    <row r="25" spans="1:5" ht="12.95" customHeight="1">
      <c r="A25" s="25" t="s">
        <v>68</v>
      </c>
      <c r="B25" s="1" t="s">
        <v>32</v>
      </c>
      <c r="C25" s="27">
        <f>D25*C7</f>
        <v>2431.0727999999999</v>
      </c>
      <c r="D25" s="2">
        <v>0.18</v>
      </c>
      <c r="E25" s="27">
        <f>C25*12</f>
        <v>29172.873599999999</v>
      </c>
    </row>
    <row r="26" spans="1:5" ht="12.75" customHeight="1">
      <c r="A26" s="25" t="s">
        <v>33</v>
      </c>
      <c r="B26" s="2" t="s">
        <v>34</v>
      </c>
      <c r="C26" s="27">
        <f>D26*C7</f>
        <v>675.298</v>
      </c>
      <c r="D26" s="2">
        <v>0.05</v>
      </c>
      <c r="E26" s="27">
        <f>C26*12</f>
        <v>8103.576</v>
      </c>
    </row>
    <row r="27" spans="1:5" ht="12.95" customHeight="1">
      <c r="A27" s="25" t="s">
        <v>35</v>
      </c>
      <c r="B27" s="2" t="s">
        <v>36</v>
      </c>
      <c r="C27" s="27">
        <f>E27/12</f>
        <v>51.076666666666675</v>
      </c>
      <c r="D27" s="33">
        <f>C27/C7</f>
        <v>3.781787201107265E-3</v>
      </c>
      <c r="E27" s="34">
        <f>87.56*7</f>
        <v>612.92000000000007</v>
      </c>
    </row>
    <row r="28" spans="1:5" ht="12.95" customHeight="1">
      <c r="A28" s="30" t="s">
        <v>37</v>
      </c>
      <c r="B28" s="35" t="s">
        <v>38</v>
      </c>
      <c r="C28" s="32">
        <f>SUM(C29:C33)</f>
        <v>36655.138400000003</v>
      </c>
      <c r="D28" s="32">
        <f>SUM(D29:D33)</f>
        <v>2.7139972575070557</v>
      </c>
      <c r="E28" s="32">
        <f>SUM(E29:E33)</f>
        <v>439861.66080000007</v>
      </c>
    </row>
    <row r="29" spans="1:5" ht="12.95" customHeight="1">
      <c r="A29" s="25" t="s">
        <v>39</v>
      </c>
      <c r="B29" s="1" t="s">
        <v>40</v>
      </c>
      <c r="C29" s="27">
        <f>D29*C7</f>
        <v>23635.43</v>
      </c>
      <c r="D29" s="2">
        <v>1.75</v>
      </c>
      <c r="E29" s="27">
        <f>C29*12</f>
        <v>283625.16000000003</v>
      </c>
    </row>
    <row r="30" spans="1:5" ht="12.95" customHeight="1">
      <c r="A30" s="25" t="s">
        <v>41</v>
      </c>
      <c r="B30" s="2" t="s">
        <v>42</v>
      </c>
      <c r="C30" s="26">
        <v>2350</v>
      </c>
      <c r="D30" s="27">
        <f>C30/C7</f>
        <v>0.17399725750705616</v>
      </c>
      <c r="E30" s="2">
        <f>C30*12</f>
        <v>28200</v>
      </c>
    </row>
    <row r="31" spans="1:5" ht="12.95" customHeight="1">
      <c r="A31" s="25" t="s">
        <v>43</v>
      </c>
      <c r="B31" s="2" t="s">
        <v>34</v>
      </c>
      <c r="C31" s="27">
        <f>D31*C7</f>
        <v>1215.5364</v>
      </c>
      <c r="D31" s="2">
        <v>0.09</v>
      </c>
      <c r="E31" s="27">
        <f>C31*12</f>
        <v>14586.436799999999</v>
      </c>
    </row>
    <row r="32" spans="1:5" ht="12.95" customHeight="1">
      <c r="A32" s="25" t="s">
        <v>44</v>
      </c>
      <c r="B32" s="2" t="s">
        <v>45</v>
      </c>
      <c r="C32" s="27">
        <f>D32*C7</f>
        <v>405.17879999999997</v>
      </c>
      <c r="D32" s="2">
        <v>0.03</v>
      </c>
      <c r="E32" s="27">
        <f>C32*12</f>
        <v>4862.1455999999998</v>
      </c>
    </row>
    <row r="33" spans="1:5" ht="12.95" customHeight="1">
      <c r="A33" s="25" t="s">
        <v>46</v>
      </c>
      <c r="B33" s="2" t="s">
        <v>47</v>
      </c>
      <c r="C33" s="27">
        <f>D33*C7</f>
        <v>9048.9932000000008</v>
      </c>
      <c r="D33" s="2">
        <v>0.67</v>
      </c>
      <c r="E33" s="27">
        <f>C33*12</f>
        <v>108587.91840000001</v>
      </c>
    </row>
    <row r="34" spans="1:5" s="48" customFormat="1" ht="26.25" customHeight="1">
      <c r="A34" s="53" t="s">
        <v>48</v>
      </c>
      <c r="B34" s="54" t="s">
        <v>49</v>
      </c>
      <c r="C34" s="55">
        <f>SUM(C35:C40)</f>
        <v>38849.664199999992</v>
      </c>
      <c r="D34" s="56">
        <f>SUM(D35:D40)</f>
        <v>3.4399999999999995</v>
      </c>
      <c r="E34" s="55">
        <f>SUM(E35:E40)</f>
        <v>466110.11040000001</v>
      </c>
    </row>
    <row r="35" spans="1:5" s="48" customFormat="1" ht="27.75" customHeight="1">
      <c r="A35" s="49" t="s">
        <v>50</v>
      </c>
      <c r="B35" s="50" t="s">
        <v>51</v>
      </c>
      <c r="C35" s="51">
        <f>D35*C7</f>
        <v>34170.078799999996</v>
      </c>
      <c r="D35" s="52">
        <v>2.5299999999999998</v>
      </c>
      <c r="E35" s="51">
        <f>C35*12</f>
        <v>410040.94559999998</v>
      </c>
    </row>
    <row r="36" spans="1:5" ht="12.75" customHeight="1">
      <c r="A36" s="25" t="s">
        <v>52</v>
      </c>
      <c r="B36" s="2" t="s">
        <v>53</v>
      </c>
      <c r="C36" s="27">
        <f>D36*C7</f>
        <v>1215.5364</v>
      </c>
      <c r="D36" s="2">
        <v>0.09</v>
      </c>
      <c r="E36" s="27">
        <f t="shared" ref="E36:E40" si="1">C36*12</f>
        <v>14586.436799999999</v>
      </c>
    </row>
    <row r="37" spans="1:5" ht="12.75" customHeight="1">
      <c r="A37" s="25" t="s">
        <v>54</v>
      </c>
      <c r="B37" s="2" t="s">
        <v>55</v>
      </c>
      <c r="C37" s="27">
        <f>D37*C7</f>
        <v>270.11919999999998</v>
      </c>
      <c r="D37" s="2">
        <v>0.02</v>
      </c>
      <c r="E37" s="27">
        <f t="shared" si="1"/>
        <v>3241.4303999999997</v>
      </c>
    </row>
    <row r="38" spans="1:5" ht="12.95" customHeight="1">
      <c r="A38" s="25" t="s">
        <v>56</v>
      </c>
      <c r="B38" s="2" t="s">
        <v>57</v>
      </c>
      <c r="C38" s="27">
        <f>D38*C7</f>
        <v>405.17879999999997</v>
      </c>
      <c r="D38" s="2">
        <v>0.03</v>
      </c>
      <c r="E38" s="27">
        <f t="shared" si="1"/>
        <v>4862.1455999999998</v>
      </c>
    </row>
    <row r="39" spans="1:5" ht="12.95" customHeight="1">
      <c r="A39" s="25" t="s">
        <v>58</v>
      </c>
      <c r="B39" s="2" t="s">
        <v>59</v>
      </c>
      <c r="C39" s="36">
        <f>C8*D39</f>
        <v>1438.155</v>
      </c>
      <c r="D39" s="26">
        <v>0.67</v>
      </c>
      <c r="E39" s="36">
        <v>17172</v>
      </c>
    </row>
    <row r="40" spans="1:5" ht="12.95" customHeight="1">
      <c r="A40" s="25" t="s">
        <v>60</v>
      </c>
      <c r="B40" s="2" t="s">
        <v>34</v>
      </c>
      <c r="C40" s="27">
        <f>D40*C7</f>
        <v>1350.596</v>
      </c>
      <c r="D40" s="2">
        <v>0.1</v>
      </c>
      <c r="E40" s="27">
        <f t="shared" si="1"/>
        <v>16207.152</v>
      </c>
    </row>
    <row r="41" spans="1:5" ht="12.95" customHeight="1">
      <c r="A41" s="30" t="s">
        <v>61</v>
      </c>
      <c r="B41" s="35" t="s">
        <v>62</v>
      </c>
      <c r="C41" s="35">
        <f>D41*C7</f>
        <v>1853.4750800000102</v>
      </c>
      <c r="D41" s="32">
        <f>C9-D16-D23</f>
        <v>0.13723386416071204</v>
      </c>
      <c r="E41" s="32">
        <f>C41*12</f>
        <v>22241.700960000122</v>
      </c>
    </row>
    <row r="42" spans="1:5" ht="12.95" customHeight="1">
      <c r="A42" s="25" t="s">
        <v>72</v>
      </c>
      <c r="B42" s="2" t="s">
        <v>70</v>
      </c>
      <c r="C42" s="27">
        <f>E42/12</f>
        <v>1853.4166666666667</v>
      </c>
      <c r="D42" s="27">
        <f>C42/C7</f>
        <v>0.13722953915654029</v>
      </c>
      <c r="E42" s="26">
        <v>22241</v>
      </c>
    </row>
    <row r="43" spans="1:5" ht="12.95" customHeight="1">
      <c r="A43" s="25"/>
      <c r="B43" s="37" t="s">
        <v>63</v>
      </c>
      <c r="C43" s="38">
        <f>SUM(C42:C42)</f>
        <v>1853.4166666666667</v>
      </c>
      <c r="D43" s="38">
        <f>SUM(D42:D42)</f>
        <v>0.13722953915654029</v>
      </c>
      <c r="E43" s="37">
        <f>SUM(E42:E42)</f>
        <v>22241</v>
      </c>
    </row>
    <row r="44" spans="1:5" ht="12.95" customHeight="1">
      <c r="A44" s="39"/>
      <c r="B44" s="40" t="s">
        <v>64</v>
      </c>
      <c r="C44" s="41">
        <f>D44*C7</f>
        <v>114800.65999999999</v>
      </c>
      <c r="D44" s="41">
        <f>D41+D23+D16</f>
        <v>8.5</v>
      </c>
      <c r="E44" s="41">
        <f>C44*12</f>
        <v>1377607.92</v>
      </c>
    </row>
    <row r="45" spans="1:5" ht="12.95" customHeight="1">
      <c r="A45" s="39" t="s">
        <v>65</v>
      </c>
      <c r="B45" s="35" t="s">
        <v>66</v>
      </c>
      <c r="C45" s="35">
        <f>D45*C7</f>
        <v>2508</v>
      </c>
      <c r="D45" s="32">
        <f>C10/C7/12</f>
        <v>0.18569579652242418</v>
      </c>
      <c r="E45" s="35">
        <f>C45*12</f>
        <v>30096</v>
      </c>
    </row>
    <row r="46" spans="1:5" ht="12.95" customHeight="1">
      <c r="A46" s="25" t="s">
        <v>73</v>
      </c>
      <c r="B46" s="2" t="s">
        <v>69</v>
      </c>
      <c r="C46" s="57">
        <f>E46/12</f>
        <v>2508</v>
      </c>
      <c r="D46" s="26">
        <f>C46/C7</f>
        <v>0.18569579652242418</v>
      </c>
      <c r="E46" s="34">
        <v>30096</v>
      </c>
    </row>
    <row r="47" spans="1:5" ht="12.95" customHeight="1">
      <c r="A47" s="21"/>
      <c r="B47" s="42" t="s">
        <v>63</v>
      </c>
      <c r="C47" s="42"/>
      <c r="D47" s="43">
        <f>SUM(D46:D46)</f>
        <v>0.18569579652242418</v>
      </c>
      <c r="E47" s="42"/>
    </row>
    <row r="49" spans="1:5" ht="12.95" customHeight="1">
      <c r="A49" s="58" t="s">
        <v>71</v>
      </c>
      <c r="B49" s="58"/>
      <c r="C49" s="58"/>
      <c r="D49" s="58"/>
      <c r="E49" s="58"/>
    </row>
    <row r="50" spans="1:5" ht="31.5" customHeight="1">
      <c r="A50" s="58"/>
      <c r="B50" s="58"/>
      <c r="C50" s="58"/>
      <c r="D50" s="58"/>
      <c r="E50" s="58"/>
    </row>
  </sheetData>
  <mergeCells count="17">
    <mergeCell ref="A49:E50"/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2:E4"/>
    <mergeCell ref="A5:B5"/>
    <mergeCell ref="C5:E5"/>
    <mergeCell ref="A6:B6"/>
    <mergeCell ref="C6:E6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Брюханова</dc:creator>
  <cp:lastModifiedBy>USER</cp:lastModifiedBy>
  <dcterms:created xsi:type="dcterms:W3CDTF">2021-11-02T03:23:06Z</dcterms:created>
  <dcterms:modified xsi:type="dcterms:W3CDTF">2021-11-29T00:37:23Z</dcterms:modified>
</cp:coreProperties>
</file>