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40" windowHeight="12600"/>
  </bookViews>
  <sheets>
    <sheet name="Гущина,154" sheetId="36" r:id="rId1"/>
  </sheets>
  <calcPr calcId="125725"/>
</workbook>
</file>

<file path=xl/calcChain.xml><?xml version="1.0" encoding="utf-8"?>
<calcChain xmlns="http://schemas.openxmlformats.org/spreadsheetml/2006/main">
  <c r="C46" i="36"/>
  <c r="D46" s="1"/>
  <c r="E40" l="1"/>
  <c r="C40" s="1"/>
  <c r="D40" s="1"/>
  <c r="D31"/>
  <c r="E31"/>
  <c r="C32"/>
  <c r="E32" s="1"/>
  <c r="E27" l="1"/>
  <c r="C45" l="1"/>
  <c r="D45" s="1"/>
  <c r="C44"/>
  <c r="D44" s="1"/>
  <c r="D43"/>
  <c r="C43" s="1"/>
  <c r="E43" s="1"/>
  <c r="C41"/>
  <c r="E41" s="1"/>
  <c r="C39"/>
  <c r="E39" s="1"/>
  <c r="C38"/>
  <c r="E38" s="1"/>
  <c r="C37"/>
  <c r="E37" s="1"/>
  <c r="C36"/>
  <c r="E36" s="1"/>
  <c r="D35"/>
  <c r="C34"/>
  <c r="E34" s="1"/>
  <c r="C33"/>
  <c r="E33" s="1"/>
  <c r="E30"/>
  <c r="D30"/>
  <c r="D28" s="1"/>
  <c r="C29"/>
  <c r="E29" s="1"/>
  <c r="C27"/>
  <c r="D27" s="1"/>
  <c r="D24" s="1"/>
  <c r="C26"/>
  <c r="E26" s="1"/>
  <c r="C25"/>
  <c r="E25" s="1"/>
  <c r="C20"/>
  <c r="E20" s="1"/>
  <c r="C19"/>
  <c r="D19" s="1"/>
  <c r="C13"/>
  <c r="E22" s="1"/>
  <c r="C22" s="1"/>
  <c r="D22" s="1"/>
  <c r="D11"/>
  <c r="D12" s="1"/>
  <c r="C35" l="1"/>
  <c r="D23"/>
  <c r="E28"/>
  <c r="C17"/>
  <c r="E35"/>
  <c r="E24"/>
  <c r="C21"/>
  <c r="C18" s="1"/>
  <c r="C24"/>
  <c r="C28"/>
  <c r="E23" l="1"/>
  <c r="D21"/>
  <c r="D18" s="1"/>
  <c r="E21"/>
  <c r="E18" s="1"/>
  <c r="D17"/>
  <c r="C16"/>
  <c r="E17"/>
  <c r="C23"/>
  <c r="E16" l="1"/>
  <c r="D16"/>
  <c r="D42" s="1"/>
  <c r="C42" l="1"/>
  <c r="E42" s="1"/>
</calcChain>
</file>

<file path=xl/sharedStrings.xml><?xml version="1.0" encoding="utf-8"?>
<sst xmlns="http://schemas.openxmlformats.org/spreadsheetml/2006/main" count="79" uniqueCount="77">
  <si>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</si>
  <si>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</si>
  <si>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</si>
  <si>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</si>
  <si>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</si>
  <si>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</si>
  <si>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</si>
  <si>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</si>
  <si>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</si>
  <si>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</si>
  <si>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</si>
  <si>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</si>
  <si>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</si>
  <si>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</si>
  <si>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</si>
  <si>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</si>
  <si>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</si>
  <si>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</si>
  <si>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</si>
  <si>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</si>
  <si>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</si>
  <si>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</si>
  <si>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</si>
  <si>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</si>
  <si>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</si>
  <si>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</si>
  <si>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</si>
  <si>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</si>
  <si>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</si>
  <si>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</si>
  <si>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</si>
  <si>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</si>
  <si>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</si>
  <si>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</si>
  <si>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</si>
  <si>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</si>
  <si>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</si>
  <si>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</si>
  <si>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</si>
  <si>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</si>
  <si>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</si>
  <si>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</si>
  <si>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</si>
  <si>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</si>
  <si>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</si>
  <si>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</si>
  <si>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</si>
  <si>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</si>
  <si>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</si>
  <si>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</si>
  <si>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</si>
  <si>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</si>
  <si>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2.3.6.</t>
  </si>
  <si>
    <t>Доход дома за месяц</t>
  </si>
  <si>
    <t>Страхование лифтов ( 1 лифт-87,56)</t>
  </si>
  <si>
    <t>Текущий ремонт МКД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</si>
  <si>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</si>
  <si>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</si>
  <si>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</si>
  <si>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</si>
  <si>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</si>
  <si>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</si>
  <si>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</si>
  <si>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</si>
  <si>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</si>
  <si>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</si>
  <si>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</si>
  <si>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4.2.</t>
  </si>
  <si>
    <t>Ремонт межпанельных швов по заявкам</t>
  </si>
  <si>
    <t>4.3.</t>
  </si>
  <si>
    <t>Дератизация,дезинсекция 2 раза в год</t>
  </si>
  <si>
    <t xml:space="preserve">Обслуживание АТП (автоматизированного теплового пункта)     </t>
  </si>
  <si>
    <t>2.2.6.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</si>
  <si>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</si>
  <si>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</si>
  <si>
    <t>План работ и услуг по содержанию и ремонту общего имущества МКД на 2022 год по адресу: г.Барнаул                         ул.Гущина, 154</t>
  </si>
  <si>
    <t>Ремонт подъезда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</si>
</sst>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1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4" borderId="1" xfId="0" applyNumberFormat="1" applyFon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2" fontId="2" fillId="4" borderId="1" xfId="0" applyNumberFormat="1" applyFont="1" applyFill="1" applyBorder="1"/>
    <xf numFmtId="164" fontId="9" fillId="3" borderId="1" xfId="0" applyNumberFormat="1" applyFont="1" applyFill="1" applyBorder="1" applyAlignment="1">
      <alignment horizontal="center"/>
    </xf>
    <xf numFmtId="166" fontId="3" fillId="4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164" fontId="6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workbookViewId="0">
      <selection activeCell="F14" sqref="F14"/>
    </sheetView>
  </sheetViews>
  <sheetFormatPr defaultRowHeight="12.75"/>
  <cols>
    <col min="1" max="1" width="8.5703125" style="21" customWidth="1"/>
    <col min="2" max="2" width="76.14062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36" t="s">
        <v>75</v>
      </c>
      <c r="B2" s="36"/>
      <c r="C2" s="36"/>
      <c r="D2" s="36"/>
      <c r="E2" s="36"/>
    </row>
    <row r="3" spans="1:5">
      <c r="A3" s="36"/>
      <c r="B3" s="36"/>
      <c r="C3" s="36"/>
      <c r="D3" s="36"/>
      <c r="E3" s="36"/>
    </row>
    <row r="4" spans="1:5">
      <c r="A4" s="37"/>
      <c r="B4" s="37"/>
      <c r="C4" s="37"/>
      <c r="D4" s="37"/>
      <c r="E4" s="37"/>
    </row>
    <row r="5" spans="1:5" ht="15.75">
      <c r="A5" s="38" t="s">
        <v>0</v>
      </c>
      <c r="B5" s="39"/>
      <c r="C5" s="38" t="s">
        <v>1</v>
      </c>
      <c r="D5" s="40"/>
      <c r="E5" s="39"/>
    </row>
    <row r="6" spans="1:5" ht="15.75">
      <c r="A6" s="38" t="s">
        <v>2</v>
      </c>
      <c r="B6" s="39"/>
      <c r="C6" s="41">
        <v>9</v>
      </c>
      <c r="D6" s="42"/>
      <c r="E6" s="43"/>
    </row>
    <row r="7" spans="1:5" ht="15.75">
      <c r="A7" s="38" t="s">
        <v>3</v>
      </c>
      <c r="B7" s="39"/>
      <c r="C7" s="41">
        <v>17773.099999999999</v>
      </c>
      <c r="D7" s="42"/>
      <c r="E7" s="43"/>
    </row>
    <row r="8" spans="1:5" ht="15.75">
      <c r="A8" s="38" t="s">
        <v>4</v>
      </c>
      <c r="B8" s="39"/>
      <c r="C8" s="41">
        <v>1953</v>
      </c>
      <c r="D8" s="42"/>
      <c r="E8" s="43"/>
    </row>
    <row r="9" spans="1:5" ht="15.75">
      <c r="A9" s="38" t="s">
        <v>5</v>
      </c>
      <c r="B9" s="39"/>
      <c r="C9" s="41">
        <v>8.5</v>
      </c>
      <c r="D9" s="42"/>
      <c r="E9" s="43"/>
    </row>
    <row r="10" spans="1:5" ht="15.75">
      <c r="A10" s="38" t="s">
        <v>6</v>
      </c>
      <c r="B10" s="39"/>
      <c r="C10" s="41">
        <v>292800</v>
      </c>
      <c r="D10" s="42"/>
      <c r="E10" s="43"/>
    </row>
    <row r="11" spans="1:5" ht="15.75">
      <c r="A11" s="22"/>
      <c r="B11" s="23" t="s">
        <v>53</v>
      </c>
      <c r="C11" s="22"/>
      <c r="D11" s="24">
        <f>C7*C9</f>
        <v>151071.34999999998</v>
      </c>
      <c r="E11" s="23"/>
    </row>
    <row r="12" spans="1:5" ht="15.75">
      <c r="A12" s="22"/>
      <c r="B12" s="23" t="s">
        <v>58</v>
      </c>
      <c r="C12" s="22"/>
      <c r="D12" s="24">
        <f>D11+(C10/12)</f>
        <v>175471.34999999998</v>
      </c>
      <c r="E12" s="23"/>
    </row>
    <row r="13" spans="1:5" ht="15.75">
      <c r="A13" s="38" t="s">
        <v>7</v>
      </c>
      <c r="B13" s="39"/>
      <c r="C13" s="55">
        <f>(C7*C9*12)+C10</f>
        <v>2105656.1999999997</v>
      </c>
      <c r="D13" s="56"/>
      <c r="E13" s="57"/>
    </row>
    <row r="14" spans="1:5" ht="15.75">
      <c r="A14" s="38" t="s">
        <v>8</v>
      </c>
      <c r="B14" s="40"/>
      <c r="C14" s="40"/>
      <c r="D14" s="40"/>
      <c r="E14" s="39"/>
    </row>
    <row r="15" spans="1:5" ht="47.25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.75">
      <c r="A16" s="17">
        <v>1</v>
      </c>
      <c r="B16" s="10" t="s">
        <v>9</v>
      </c>
      <c r="C16" s="15">
        <f>C17+C18</f>
        <v>41277.709199999998</v>
      </c>
      <c r="D16" s="15">
        <f>D17+D18</f>
        <v>2.4212108579820066</v>
      </c>
      <c r="E16" s="15">
        <f>E17+E18</f>
        <v>495332.51039999991</v>
      </c>
    </row>
    <row r="17" spans="1:5" ht="15.75">
      <c r="A17" s="18" t="s">
        <v>10</v>
      </c>
      <c r="B17" s="5" t="s">
        <v>11</v>
      </c>
      <c r="C17" s="25">
        <f>(D11*13.8%)+(C10*13.8%/12)</f>
        <v>24215.046299999998</v>
      </c>
      <c r="D17" s="25">
        <f>C17/C7</f>
        <v>1.3624548503074871</v>
      </c>
      <c r="E17" s="25">
        <f>C17*12</f>
        <v>290580.55559999996</v>
      </c>
    </row>
    <row r="18" spans="1:5" ht="15.75">
      <c r="A18" s="3" t="s">
        <v>16</v>
      </c>
      <c r="B18" s="5" t="s">
        <v>17</v>
      </c>
      <c r="C18" s="31">
        <f>SUM(C19:C21)</f>
        <v>17062.662899999999</v>
      </c>
      <c r="D18" s="31">
        <f>SUM(D19:D22)</f>
        <v>1.0587560076745193</v>
      </c>
      <c r="E18" s="31">
        <f t="shared" ref="E18" si="0">SUM(E19:E21)</f>
        <v>204751.95479999998</v>
      </c>
    </row>
    <row r="19" spans="1:5" ht="15.75">
      <c r="A19" s="18" t="s">
        <v>18</v>
      </c>
      <c r="B19" s="5" t="s">
        <v>19</v>
      </c>
      <c r="C19" s="25">
        <f>E19/12</f>
        <v>7127.5</v>
      </c>
      <c r="D19" s="25">
        <f>C19/C7</f>
        <v>0.40102739533339715</v>
      </c>
      <c r="E19" s="25">
        <v>85530</v>
      </c>
    </row>
    <row r="20" spans="1:5" ht="30">
      <c r="A20" s="18" t="s">
        <v>20</v>
      </c>
      <c r="B20" s="9" t="s">
        <v>21</v>
      </c>
      <c r="C20" s="25">
        <f>D20*C7</f>
        <v>4798.7370000000001</v>
      </c>
      <c r="D20" s="26">
        <v>0.27</v>
      </c>
      <c r="E20" s="25">
        <f>C20*12</f>
        <v>57584.843999999997</v>
      </c>
    </row>
    <row r="21" spans="1:5" ht="15.75">
      <c r="A21" s="18" t="s">
        <v>22</v>
      </c>
      <c r="B21" s="5" t="s">
        <v>23</v>
      </c>
      <c r="C21" s="4">
        <f>D11*3.4%</f>
        <v>5136.4258999999993</v>
      </c>
      <c r="D21" s="4">
        <f>C21/C7</f>
        <v>0.28899999999999998</v>
      </c>
      <c r="E21" s="4">
        <f>C21*12</f>
        <v>61637.110799999995</v>
      </c>
    </row>
    <row r="22" spans="1:5" ht="15.75">
      <c r="A22" s="18" t="s">
        <v>60</v>
      </c>
      <c r="B22" s="5" t="s">
        <v>61</v>
      </c>
      <c r="C22" s="4">
        <f>E22/12</f>
        <v>1754.7134999999998</v>
      </c>
      <c r="D22" s="4">
        <f>C22/C7</f>
        <v>9.8728612341122263E-2</v>
      </c>
      <c r="E22" s="4">
        <f>C13*1%</f>
        <v>21056.561999999998</v>
      </c>
    </row>
    <row r="23" spans="1:5" ht="18.75">
      <c r="A23" s="19" t="s">
        <v>24</v>
      </c>
      <c r="B23" s="10" t="s">
        <v>25</v>
      </c>
      <c r="C23" s="15">
        <f>C24+C28+C35</f>
        <v>108530.64399999997</v>
      </c>
      <c r="D23" s="15">
        <f>D24+D28+D35</f>
        <v>6.1064554860997795</v>
      </c>
      <c r="E23" s="15">
        <f>E24+E28+E35</f>
        <v>1302367.7279999997</v>
      </c>
    </row>
    <row r="24" spans="1:5" ht="18.75">
      <c r="A24" s="20" t="s">
        <v>26</v>
      </c>
      <c r="B24" s="11" t="s">
        <v>27</v>
      </c>
      <c r="C24" s="16">
        <f>SUM(C25:C27)</f>
        <v>4153.4829999999993</v>
      </c>
      <c r="D24" s="16">
        <f>SUM(D25:D27)</f>
        <v>0.23369490972312087</v>
      </c>
      <c r="E24" s="16">
        <f>SUM(E25:E27)</f>
        <v>49841.795999999995</v>
      </c>
    </row>
    <row r="25" spans="1:5" ht="15.75">
      <c r="A25" s="18" t="s">
        <v>28</v>
      </c>
      <c r="B25" s="9" t="s">
        <v>56</v>
      </c>
      <c r="C25" s="4">
        <f>D25*C7</f>
        <v>3199.1579999999994</v>
      </c>
      <c r="D25" s="1">
        <v>0.18</v>
      </c>
      <c r="E25" s="4">
        <f>C25*12</f>
        <v>38389.895999999993</v>
      </c>
    </row>
    <row r="26" spans="1:5" ht="15.75">
      <c r="A26" s="18" t="s">
        <v>29</v>
      </c>
      <c r="B26" s="1" t="s">
        <v>30</v>
      </c>
      <c r="C26" s="4">
        <f>D26*C7</f>
        <v>888.65499999999997</v>
      </c>
      <c r="D26" s="1">
        <v>0.05</v>
      </c>
      <c r="E26" s="4">
        <f>C26*12</f>
        <v>10663.86</v>
      </c>
    </row>
    <row r="27" spans="1:5" ht="15.75">
      <c r="A27" s="28" t="s">
        <v>31</v>
      </c>
      <c r="B27" s="26" t="s">
        <v>54</v>
      </c>
      <c r="C27" s="26">
        <f>E27/12</f>
        <v>65.67</v>
      </c>
      <c r="D27" s="27">
        <f>C27/C7</f>
        <v>3.6949097231208966E-3</v>
      </c>
      <c r="E27" s="26">
        <f>87.56*9</f>
        <v>788.04</v>
      </c>
    </row>
    <row r="28" spans="1:5" ht="18.75">
      <c r="A28" s="32" t="s">
        <v>32</v>
      </c>
      <c r="B28" s="13" t="s">
        <v>33</v>
      </c>
      <c r="C28" s="16">
        <f>SUM(C29:C34)</f>
        <v>53843.673999999992</v>
      </c>
      <c r="D28" s="16">
        <f>SUM(D29:D34)</f>
        <v>3.0295038006875554</v>
      </c>
      <c r="E28" s="16">
        <f>SUM(E29:E34)</f>
        <v>646124.08799999999</v>
      </c>
    </row>
    <row r="29" spans="1:5" ht="15.75">
      <c r="A29" s="28" t="s">
        <v>34</v>
      </c>
      <c r="B29" s="9" t="s">
        <v>57</v>
      </c>
      <c r="C29" s="4">
        <f>D29*C7</f>
        <v>31102.924999999996</v>
      </c>
      <c r="D29" s="1">
        <v>1.75</v>
      </c>
      <c r="E29" s="4">
        <f t="shared" ref="E29:E34" si="1">C29*12</f>
        <v>373235.1</v>
      </c>
    </row>
    <row r="30" spans="1:5" ht="15.75">
      <c r="A30" s="28" t="s">
        <v>35</v>
      </c>
      <c r="B30" s="26" t="s">
        <v>36</v>
      </c>
      <c r="C30" s="26">
        <v>4700</v>
      </c>
      <c r="D30" s="25">
        <f>C30/C7</f>
        <v>0.2644445819806337</v>
      </c>
      <c r="E30" s="1">
        <f t="shared" si="1"/>
        <v>56400</v>
      </c>
    </row>
    <row r="31" spans="1:5" ht="15.75">
      <c r="A31" s="28" t="s">
        <v>37</v>
      </c>
      <c r="B31" s="34" t="s">
        <v>71</v>
      </c>
      <c r="C31" s="26">
        <v>4000</v>
      </c>
      <c r="D31" s="25">
        <f>C31/C7</f>
        <v>0.22505921870692228</v>
      </c>
      <c r="E31" s="1">
        <f t="shared" si="1"/>
        <v>48000</v>
      </c>
    </row>
    <row r="32" spans="1:5" ht="15.75">
      <c r="A32" s="28" t="s">
        <v>38</v>
      </c>
      <c r="B32" s="1" t="s">
        <v>30</v>
      </c>
      <c r="C32" s="4">
        <f>D32*C7</f>
        <v>1599.5789999999997</v>
      </c>
      <c r="D32" s="1">
        <v>0.09</v>
      </c>
      <c r="E32" s="4">
        <f t="shared" si="1"/>
        <v>19194.947999999997</v>
      </c>
    </row>
    <row r="33" spans="1:5" ht="15.75">
      <c r="A33" s="28" t="s">
        <v>39</v>
      </c>
      <c r="B33" s="1" t="s">
        <v>40</v>
      </c>
      <c r="C33" s="4">
        <f>D33*C7</f>
        <v>533.19299999999998</v>
      </c>
      <c r="D33" s="1">
        <v>0.03</v>
      </c>
      <c r="E33" s="4">
        <f t="shared" si="1"/>
        <v>6398.3159999999998</v>
      </c>
    </row>
    <row r="34" spans="1:5" ht="15.75">
      <c r="A34" s="28" t="s">
        <v>72</v>
      </c>
      <c r="B34" s="1" t="s">
        <v>41</v>
      </c>
      <c r="C34" s="4">
        <f>D34*C7</f>
        <v>11907.976999999999</v>
      </c>
      <c r="D34" s="1">
        <v>0.67</v>
      </c>
      <c r="E34" s="4">
        <f t="shared" si="1"/>
        <v>142895.72399999999</v>
      </c>
    </row>
    <row r="35" spans="1:5" ht="32.25">
      <c r="A35" s="32" t="s">
        <v>42</v>
      </c>
      <c r="B35" s="14" t="s">
        <v>43</v>
      </c>
      <c r="C35" s="16">
        <f>SUM(C36:C41)</f>
        <v>50533.486999999986</v>
      </c>
      <c r="D35" s="16">
        <f>SUM(D36:D41)</f>
        <v>2.843256775689103</v>
      </c>
      <c r="E35" s="16">
        <f>SUM(E36:E41)</f>
        <v>606401.84399999981</v>
      </c>
    </row>
    <row r="36" spans="1:5" ht="15.75">
      <c r="A36" s="28" t="s">
        <v>44</v>
      </c>
      <c r="B36" s="8" t="s">
        <v>65</v>
      </c>
      <c r="C36" s="4">
        <f>D36*C7</f>
        <v>44965.942999999992</v>
      </c>
      <c r="D36" s="1">
        <v>2.5299999999999998</v>
      </c>
      <c r="E36" s="4">
        <f>C36*12</f>
        <v>539591.31599999988</v>
      </c>
    </row>
    <row r="37" spans="1:5" ht="15.75">
      <c r="A37" s="28" t="s">
        <v>46</v>
      </c>
      <c r="B37" s="29" t="s">
        <v>45</v>
      </c>
      <c r="C37" s="25">
        <f>D37*C7</f>
        <v>1599.5789999999997</v>
      </c>
      <c r="D37" s="26">
        <v>0.09</v>
      </c>
      <c r="E37" s="25">
        <f t="shared" ref="E37:E41" si="2">C37*12</f>
        <v>19194.947999999997</v>
      </c>
    </row>
    <row r="38" spans="1:5" ht="15.75">
      <c r="A38" s="28" t="s">
        <v>47</v>
      </c>
      <c r="B38" s="26" t="s">
        <v>48</v>
      </c>
      <c r="C38" s="25">
        <f>D38*C7</f>
        <v>355.46199999999999</v>
      </c>
      <c r="D38" s="26">
        <v>0.02</v>
      </c>
      <c r="E38" s="25">
        <f t="shared" si="2"/>
        <v>4265.5439999999999</v>
      </c>
    </row>
    <row r="39" spans="1:5" ht="15.75">
      <c r="A39" s="28" t="s">
        <v>49</v>
      </c>
      <c r="B39" s="26" t="s">
        <v>50</v>
      </c>
      <c r="C39" s="25">
        <f>D39*C7</f>
        <v>533.19299999999998</v>
      </c>
      <c r="D39" s="26">
        <v>0.03</v>
      </c>
      <c r="E39" s="25">
        <f t="shared" si="2"/>
        <v>6398.3159999999998</v>
      </c>
    </row>
    <row r="40" spans="1:5" ht="15.75">
      <c r="A40" s="28" t="s">
        <v>51</v>
      </c>
      <c r="B40" s="26" t="s">
        <v>70</v>
      </c>
      <c r="C40" s="30">
        <f>E40/12</f>
        <v>1302</v>
      </c>
      <c r="D40" s="30">
        <f>C40/C7</f>
        <v>7.3256775689103201E-2</v>
      </c>
      <c r="E40" s="30">
        <f>C8*4*2</f>
        <v>15624</v>
      </c>
    </row>
    <row r="41" spans="1:5" ht="15.75">
      <c r="A41" s="28" t="s">
        <v>52</v>
      </c>
      <c r="B41" s="1" t="s">
        <v>30</v>
      </c>
      <c r="C41" s="4">
        <f>D41*C7</f>
        <v>1777.31</v>
      </c>
      <c r="D41" s="1">
        <v>0.1</v>
      </c>
      <c r="E41" s="4">
        <f t="shared" si="2"/>
        <v>21327.72</v>
      </c>
    </row>
    <row r="42" spans="1:5" ht="18.75">
      <c r="A42" s="20" t="s">
        <v>62</v>
      </c>
      <c r="B42" s="12" t="s">
        <v>55</v>
      </c>
      <c r="C42" s="16">
        <f>D42*C7</f>
        <v>-491.71669999999324</v>
      </c>
      <c r="D42" s="16">
        <f>C9-D16-D23</f>
        <v>-2.7666344081786143E-2</v>
      </c>
      <c r="E42" s="16">
        <f>C42*12</f>
        <v>-5900.6003999999193</v>
      </c>
    </row>
    <row r="43" spans="1:5" ht="15.75">
      <c r="A43" s="35" t="s">
        <v>63</v>
      </c>
      <c r="B43" s="12" t="s">
        <v>59</v>
      </c>
      <c r="C43" s="12">
        <f>D43*C7</f>
        <v>24400</v>
      </c>
      <c r="D43" s="16">
        <f>C10/C7/12</f>
        <v>1.3728612341122259</v>
      </c>
      <c r="E43" s="12">
        <f>C43*12</f>
        <v>292800</v>
      </c>
    </row>
    <row r="44" spans="1:5" ht="15.75">
      <c r="A44" s="18" t="s">
        <v>66</v>
      </c>
      <c r="B44" s="26" t="s">
        <v>64</v>
      </c>
      <c r="C44" s="33">
        <f t="shared" ref="C44:C46" si="3">E44/12</f>
        <v>4133.333333333333</v>
      </c>
      <c r="D44" s="25">
        <f>C44/C7</f>
        <v>0.23256119266381967</v>
      </c>
      <c r="E44" s="26">
        <v>49600</v>
      </c>
    </row>
    <row r="45" spans="1:5" ht="15.75">
      <c r="A45" s="18" t="s">
        <v>67</v>
      </c>
      <c r="B45" s="26" t="s">
        <v>68</v>
      </c>
      <c r="C45" s="33">
        <f t="shared" si="3"/>
        <v>5266.666666666667</v>
      </c>
      <c r="D45" s="25">
        <f>C45/C7</f>
        <v>0.2963279712974477</v>
      </c>
      <c r="E45" s="26">
        <v>63200</v>
      </c>
    </row>
    <row r="46" spans="1:5" ht="15.75">
      <c r="A46" s="18" t="s">
        <v>69</v>
      </c>
      <c r="B46" s="26" t="s">
        <v>76</v>
      </c>
      <c r="C46" s="33">
        <f t="shared" si="3"/>
        <v>15000</v>
      </c>
      <c r="D46" s="25">
        <f>C46/C7</f>
        <v>0.84397207015095854</v>
      </c>
      <c r="E46" s="26">
        <v>180000</v>
      </c>
    </row>
    <row r="47" spans="1:5" ht="25.5" customHeight="1">
      <c r="A47" s="44" t="s">
        <v>73</v>
      </c>
      <c r="B47" s="45"/>
      <c r="C47" s="45"/>
      <c r="D47" s="45"/>
      <c r="E47" s="46"/>
    </row>
    <row r="48" spans="1:5">
      <c r="A48" s="47"/>
      <c r="B48" s="48"/>
      <c r="C48" s="48"/>
      <c r="D48" s="48"/>
      <c r="E48" s="49"/>
    </row>
    <row r="49" spans="1:5">
      <c r="A49" s="50"/>
      <c r="B49" s="51"/>
      <c r="C49" s="51"/>
      <c r="D49" s="51"/>
      <c r="E49" s="52"/>
    </row>
    <row r="50" spans="1:5" ht="38.25" customHeight="1">
      <c r="A50" s="53" t="s">
        <v>74</v>
      </c>
      <c r="B50" s="54"/>
      <c r="C50" s="2"/>
      <c r="D50" s="2"/>
      <c r="E50" s="2"/>
    </row>
  </sheetData>
  <mergeCells count="18">
    <mergeCell ref="A10:B10"/>
    <mergeCell ref="C10:E10"/>
    <mergeCell ref="A47:E49"/>
    <mergeCell ref="A50:B50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Гущина,154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2021-12-14T02:14:40Z</cp:lastPrinted>
  <dcterms:created xsi:type="dcterms:W3CDTF">2021-10-01T06:56:05Z</dcterms:created>
  <dcterms:modified xsi:type="dcterms:W3CDTF">2021-12-20T09:04:03Z</dcterms:modified>
</cp:coreProperties>
</file>