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<sst xmlns="http://schemas.openxmlformats.org/spreadsheetml/2006/main" count="148" uniqueCount="127">
  <si>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</si>
  <si>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</si>
  <si>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</si>
  <si>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</si>
  <si>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</si>
  <si>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</si>
  <si>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</si>
  <si>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</si>
  <si>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</si>
  <si>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</si>
  <si>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</si>
  <si>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</si>
  <si>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</si>
  <si>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</si>
  <si>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</si>
  <si>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</si>
  <si>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</si>
  <si>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</si>
  <si>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</si>
  <si>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</si>
  <si>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</si>
  <si>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</si>
  <si>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</si>
  <si>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</si>
  <si>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</si>
  <si>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</si>
  <si>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</si>
  <si>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</si>
  <si>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</si>
  <si>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</si>
  <si>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</si>
  <si>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</si>
  <si>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</si>
  <si>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</si>
  <si>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</si>
  <si>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</si>
  <si>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</si>
  <si>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</si>
  <si>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</si>
  <si>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</si>
  <si>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</si>
  <si>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</si>
  <si>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</si>
  <si>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</si>
  <si>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</si>
  <si>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</si>
  <si>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</si>
  <si>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</si>
  <si>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</si>
  <si>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</si>
  <si>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</si>
  <si>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</si>
  <si>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</si>
  <si>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</si>
  <si>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</si>
  <si>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</si>
  <si>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</si>
  <si>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</si>
  <si>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</si>
  <si>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</si>
  <si>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</si>
  <si>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</si>
  <si>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</si>
  <si>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</si>
  <si>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</si>
  <si>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</si>
  <si>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</si>
  <si>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</si>
  <si>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</si>
  <si>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</si>
  <si>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</si>
  <si>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</si>
  <si>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</si>
  <si>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</si>
  <si>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</si>
  <si>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</si>
  <si>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</si>
  <si>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</si>
  <si>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</si>
  <si>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</si>
  <si>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</si>
  <si>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</si>
  <si>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</si>
  <si>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</si>
  <si>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</si>
  <si>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</si>
  <si>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</si>
  <si>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</si>
  <si>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</si>
  <si>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</si>
  <si>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</si>
  <si>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</si>
  <si>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</si>
  <si>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</si>
  <si>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</si>
  <si>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</si>
  <si>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</si>
  <si>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</si>
  <si>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</si>
  <si>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</si>
  <si>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</si>
  <si>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</si>
  <si>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</si>
  <si>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</si>
  <si>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</si>
  <si>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</si>
  <si>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</si>
  <si>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</si>
  <si>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</si>
  <si>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</si>
  <si>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</si>
  <si>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</si>
  <si>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</si>
  <si>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</si>
  <si>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</si>
  <si>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 xml:space="preserve"> </t>
  </si>
  <si>
    <t>Ориентировочный остаток денежных средств с 2020г.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</si>
  <si>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</si>
  <si>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</si>
  <si>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План работ и услуг по содержанию и ремонту общего имущества МКД на 2021 год по адресу:                                                                           Юрина, 220а</t>
  </si>
  <si>
    <t>Установка решеток на чердачное помещение</t>
  </si>
  <si>
    <t>Прочие расходы</t>
  </si>
  <si>
    <t>Ремонт входа в подвал</t>
  </si>
  <si>
    <t>Очиска чердачного помещения</t>
  </si>
  <si>
    <t>Очистка подвального помещения</t>
  </si>
  <si>
    <t>Ремонт отмостки (за домом)</t>
  </si>
  <si>
    <t>Ремонт входных групп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</si>
</sst>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0" t="s">
        <v>34</v>
      </c>
      <c r="C46" s="120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77" zoomScaleNormal="77" zoomScalePageLayoutView="0" workbookViewId="0" topLeftCell="A1">
      <selection activeCell="H19" sqref="H19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61" t="s">
        <v>119</v>
      </c>
      <c r="B2" s="161"/>
      <c r="C2" s="161"/>
      <c r="D2" s="161"/>
      <c r="E2" s="161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2" t="s">
        <v>112</v>
      </c>
      <c r="D4" s="151"/>
      <c r="E4" s="151"/>
    </row>
    <row r="5" spans="2:5" ht="19.5">
      <c r="B5" s="65" t="s">
        <v>1</v>
      </c>
      <c r="C5" s="163">
        <v>6</v>
      </c>
      <c r="D5" s="164"/>
      <c r="E5" s="164"/>
    </row>
    <row r="6" spans="2:5" ht="19.5">
      <c r="B6" s="67" t="s">
        <v>2</v>
      </c>
      <c r="C6" s="163">
        <v>4394.8</v>
      </c>
      <c r="D6" s="164"/>
      <c r="E6" s="164"/>
    </row>
    <row r="7" spans="2:5" ht="19.5">
      <c r="B7" s="67" t="s">
        <v>88</v>
      </c>
      <c r="C7" s="68">
        <v>970</v>
      </c>
      <c r="D7" s="69"/>
      <c r="E7" s="70"/>
    </row>
    <row r="8" spans="2:5" ht="19.5">
      <c r="B8" s="77"/>
      <c r="C8" s="158"/>
      <c r="D8" s="159"/>
      <c r="E8" s="160"/>
    </row>
    <row r="9" spans="2:5" ht="19.5">
      <c r="B9" s="71" t="s">
        <v>89</v>
      </c>
      <c r="C9" s="72">
        <v>223982.85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D52*12</f>
        <v>7392</v>
      </c>
      <c r="D11" s="63"/>
      <c r="E11" s="46"/>
    </row>
    <row r="12" spans="2:5" ht="18.75">
      <c r="B12" s="75" t="s">
        <v>87</v>
      </c>
      <c r="C12" s="105">
        <f>C6*C10*12</f>
        <v>494151.312</v>
      </c>
      <c r="D12" s="63"/>
      <c r="E12" s="46"/>
    </row>
    <row r="13" spans="1:5" ht="18.75">
      <c r="A13" s="149"/>
      <c r="B13" s="150"/>
      <c r="C13" s="150"/>
      <c r="D13" s="150"/>
      <c r="E13" s="151"/>
    </row>
    <row r="14" spans="1:5" ht="18.75">
      <c r="A14" s="82"/>
      <c r="B14" s="83"/>
      <c r="C14" s="83"/>
      <c r="D14" s="84"/>
      <c r="E14" s="85"/>
    </row>
    <row r="15" spans="1:5" ht="18.75" customHeight="1">
      <c r="A15" s="152" t="s">
        <v>4</v>
      </c>
      <c r="B15" s="126" t="s">
        <v>5</v>
      </c>
      <c r="C15" s="154" t="s">
        <v>32</v>
      </c>
      <c r="D15" s="156" t="s">
        <v>43</v>
      </c>
      <c r="E15" s="157"/>
    </row>
    <row r="16" spans="1:5" ht="75">
      <c r="A16" s="153"/>
      <c r="B16" s="127"/>
      <c r="C16" s="155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20391.872</v>
      </c>
      <c r="D17" s="15">
        <v>4.64</v>
      </c>
      <c r="E17" s="15">
        <f>C17*12</f>
        <v>244702.46399999998</v>
      </c>
    </row>
    <row r="18" spans="1:5" ht="18.75">
      <c r="A18" s="79" t="s">
        <v>10</v>
      </c>
      <c r="B18" s="18" t="s">
        <v>11</v>
      </c>
      <c r="C18" s="15">
        <f>0.67*C6</f>
        <v>2944.516</v>
      </c>
      <c r="D18" s="15">
        <v>0.67</v>
      </c>
      <c r="E18" s="15">
        <f>C18*12</f>
        <v>35334.192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0.3071812141621917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80.83333333333333</v>
      </c>
      <c r="D21" s="54">
        <f>C21/C6</f>
        <v>0.01839294924304481</v>
      </c>
      <c r="E21" s="15">
        <f>C7*1</f>
        <v>970</v>
      </c>
    </row>
    <row r="22" spans="1:5" ht="18.75">
      <c r="A22" s="87" t="s">
        <v>45</v>
      </c>
      <c r="B22" s="1" t="s">
        <v>85</v>
      </c>
      <c r="C22" s="15">
        <f>E22/12</f>
        <v>169.75</v>
      </c>
      <c r="D22" s="54">
        <f>C22/C6</f>
        <v>0.0386251934103941</v>
      </c>
      <c r="E22" s="15">
        <f>C7*2.1</f>
        <v>2037</v>
      </c>
    </row>
    <row r="23" spans="1:5" s="88" customFormat="1" ht="18.75">
      <c r="A23" s="87" t="s">
        <v>93</v>
      </c>
      <c r="B23" s="1" t="s">
        <v>37</v>
      </c>
      <c r="C23" s="15">
        <f>C12*12%/12</f>
        <v>4941.51312</v>
      </c>
      <c r="D23" s="15">
        <f>C23/C6</f>
        <v>1.1243999999999998</v>
      </c>
      <c r="E23" s="3">
        <f>C12*12%</f>
        <v>59298.157439999995</v>
      </c>
    </row>
    <row r="24" spans="1:5" ht="37.5">
      <c r="A24" s="87" t="s">
        <v>94</v>
      </c>
      <c r="B24" s="1" t="s">
        <v>83</v>
      </c>
      <c r="C24" s="15">
        <f>C12*0.9%/12</f>
        <v>370.613484</v>
      </c>
      <c r="D24" s="15">
        <f>C24/C6</f>
        <v>0.08433</v>
      </c>
      <c r="E24" s="3">
        <f>C12*0.9%</f>
        <v>4447.361808000001</v>
      </c>
    </row>
    <row r="25" spans="1:5" s="88" customFormat="1" ht="18.75">
      <c r="A25" s="87" t="s">
        <v>95</v>
      </c>
      <c r="B25" s="1" t="s">
        <v>84</v>
      </c>
      <c r="C25" s="15">
        <f>C12*2.5%/12</f>
        <v>1029.4819</v>
      </c>
      <c r="D25" s="15">
        <f>C25/C6</f>
        <v>0.23424999999999999</v>
      </c>
      <c r="E25" s="3">
        <f>C25*12</f>
        <v>12353.7828</v>
      </c>
    </row>
    <row r="26" spans="1:5" s="90" customFormat="1" ht="18.75">
      <c r="A26" s="87" t="s">
        <v>96</v>
      </c>
      <c r="B26" s="48" t="s">
        <v>92</v>
      </c>
      <c r="C26" s="49">
        <f>E26/12</f>
        <v>186.652375</v>
      </c>
      <c r="D26" s="49">
        <f>E26/C6/12</f>
        <v>0.04247118753981979</v>
      </c>
      <c r="E26" s="50">
        <f>C9*1%</f>
        <v>2239.8285</v>
      </c>
    </row>
    <row r="27" spans="1:5" s="92" customFormat="1" ht="18.75">
      <c r="A27" s="91"/>
      <c r="B27" s="63" t="s">
        <v>106</v>
      </c>
      <c r="C27" s="14">
        <f>SUM(C17:C26)</f>
        <v>31465.232212333332</v>
      </c>
      <c r="D27" s="14">
        <f>SUM(D17:D26)</f>
        <v>7.15965054435545</v>
      </c>
      <c r="E27" s="14">
        <f>SUM(E17:E26)</f>
        <v>377582.78654799995</v>
      </c>
    </row>
    <row r="28" spans="1:5" ht="37.5">
      <c r="A28" s="87"/>
      <c r="B28" s="110" t="s">
        <v>91</v>
      </c>
      <c r="C28" s="111">
        <f>E28/12</f>
        <v>9714.04378766667</v>
      </c>
      <c r="D28" s="111">
        <f>C28/C6</f>
        <v>2.21034945564455</v>
      </c>
      <c r="E28" s="111">
        <f>C12-E27</f>
        <v>116568.52545200003</v>
      </c>
    </row>
    <row r="29" spans="1:5" ht="18.75">
      <c r="A29" s="89" t="s">
        <v>97</v>
      </c>
      <c r="B29" s="48" t="s">
        <v>124</v>
      </c>
      <c r="C29" s="15">
        <f aca="true" t="shared" si="0" ref="C29:C42">E29/12</f>
        <v>1666.6666666666667</v>
      </c>
      <c r="D29" s="54">
        <f>C29/C6</f>
        <v>0.3792360668669033</v>
      </c>
      <c r="E29" s="50">
        <v>20000</v>
      </c>
    </row>
    <row r="30" spans="1:5" ht="18.75">
      <c r="A30" s="89" t="s">
        <v>98</v>
      </c>
      <c r="B30" s="48" t="s">
        <v>113</v>
      </c>
      <c r="C30" s="15">
        <f t="shared" si="0"/>
        <v>1000</v>
      </c>
      <c r="D30" s="54">
        <f>C30/C6</f>
        <v>0.22754164012014197</v>
      </c>
      <c r="E30" s="15">
        <v>12000</v>
      </c>
    </row>
    <row r="31" spans="1:5" ht="18.75">
      <c r="A31" s="89" t="s">
        <v>99</v>
      </c>
      <c r="B31" s="48" t="s">
        <v>123</v>
      </c>
      <c r="C31" s="49">
        <f t="shared" si="0"/>
        <v>2166.6666666666665</v>
      </c>
      <c r="D31" s="54">
        <f>C31/C6</f>
        <v>0.49300688692697425</v>
      </c>
      <c r="E31" s="50">
        <v>26000</v>
      </c>
    </row>
    <row r="32" spans="1:5" ht="18.75">
      <c r="A32" s="89" t="s">
        <v>100</v>
      </c>
      <c r="B32" s="48" t="s">
        <v>122</v>
      </c>
      <c r="C32" s="49">
        <f t="shared" si="0"/>
        <v>2292.1666666666665</v>
      </c>
      <c r="D32" s="54">
        <f>C32/C6</f>
        <v>0.5215633627620521</v>
      </c>
      <c r="E32" s="50">
        <v>27506</v>
      </c>
    </row>
    <row r="33" spans="1:7" ht="18.75">
      <c r="A33" s="89" t="s">
        <v>101</v>
      </c>
      <c r="B33" s="48" t="s">
        <v>120</v>
      </c>
      <c r="C33" s="49">
        <f t="shared" si="0"/>
        <v>1666.6666666666667</v>
      </c>
      <c r="D33" s="54">
        <f>C33/C6</f>
        <v>0.3792360668669033</v>
      </c>
      <c r="E33" s="50">
        <v>20000</v>
      </c>
      <c r="G33" s="66" t="s">
        <v>115</v>
      </c>
    </row>
    <row r="34" spans="1:5" ht="18.75">
      <c r="A34" s="89" t="s">
        <v>102</v>
      </c>
      <c r="B34" s="1" t="s">
        <v>126</v>
      </c>
      <c r="C34" s="49">
        <f t="shared" si="0"/>
        <v>941.6666666666666</v>
      </c>
      <c r="D34" s="54">
        <f>C34/C6</f>
        <v>0.21426837777980035</v>
      </c>
      <c r="E34" s="3">
        <v>11300</v>
      </c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9733.833333333332</v>
      </c>
      <c r="D43" s="14">
        <f>SUM(D29:D42)</f>
        <v>2.214852401322775</v>
      </c>
      <c r="E43" s="14">
        <f>SUM(E29:E40)</f>
        <v>116806</v>
      </c>
      <c r="F43" s="100"/>
    </row>
    <row r="44" spans="1:5" ht="18" customHeight="1">
      <c r="A44" s="18"/>
      <c r="B44" s="112" t="s">
        <v>116</v>
      </c>
      <c r="C44" s="108"/>
      <c r="D44" s="108"/>
      <c r="E44" s="109">
        <v>187028.14</v>
      </c>
    </row>
    <row r="45" spans="1:5" ht="18" customHeight="1">
      <c r="A45" s="18"/>
      <c r="B45" s="113" t="s">
        <v>125</v>
      </c>
      <c r="C45" s="114"/>
      <c r="D45" s="114"/>
      <c r="E45" s="115">
        <v>12000</v>
      </c>
    </row>
    <row r="46" spans="1:5" ht="18" customHeight="1">
      <c r="A46" s="18"/>
      <c r="B46" s="113" t="s">
        <v>121</v>
      </c>
      <c r="C46" s="114"/>
      <c r="D46" s="114"/>
      <c r="E46" s="115">
        <v>67028</v>
      </c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18"/>
      <c r="B49" s="46"/>
      <c r="C49" s="46"/>
      <c r="D49" s="46"/>
      <c r="E49" s="46"/>
    </row>
    <row r="50" spans="1:5" ht="33" customHeight="1">
      <c r="A50" s="46"/>
      <c r="B50" s="116" t="s">
        <v>117</v>
      </c>
      <c r="C50" s="165"/>
      <c r="D50" s="101">
        <f>D27+D43</f>
        <v>9.374502945678225</v>
      </c>
      <c r="E50" s="99"/>
    </row>
    <row r="51" spans="1:5" ht="18.75">
      <c r="A51" s="79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700</v>
      </c>
      <c r="D52" s="103">
        <f>C52/100*88</f>
        <v>616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3"/>
      <c r="B54" s="143" t="s">
        <v>118</v>
      </c>
      <c r="C54" s="144"/>
      <c r="D54" s="144"/>
      <c r="E54" s="145"/>
    </row>
    <row r="55" spans="1:5" ht="60" customHeight="1">
      <c r="A55" s="95"/>
      <c r="B55" s="146"/>
      <c r="C55" s="147"/>
      <c r="D55" s="147"/>
      <c r="E55" s="148"/>
    </row>
    <row r="56" spans="1:5" ht="75" customHeight="1">
      <c r="A56" s="95"/>
      <c r="B56" s="57"/>
      <c r="C56" s="97"/>
      <c r="D56" s="57"/>
      <c r="E56" s="96"/>
    </row>
    <row r="57" spans="1:5" ht="18.75">
      <c r="A57" s="57"/>
      <c r="B57" s="93"/>
      <c r="C57" s="97"/>
      <c r="D57" s="94"/>
      <c r="E57" s="94"/>
    </row>
    <row r="58" spans="1:5" ht="18.75">
      <c r="A58" s="93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1:5" ht="18.75">
      <c r="A69" s="98"/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C8:E8"/>
    <mergeCell ref="A2:E2"/>
    <mergeCell ref="C4:E4"/>
    <mergeCell ref="C5:E5"/>
    <mergeCell ref="C6:E6"/>
    <mergeCell ref="B50:C50"/>
    <mergeCell ref="B54:E55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2020-12-14T08:08:36Z</dcterms:modified>
  <cp:category/>
  <cp:version/>
  <cp:contentType/>
  <cp:contentStatus/>
</cp:coreProperties>
</file>