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56" activeTab="5"/>
  </bookViews>
  <sheets>
    <sheet name="пример" sheetId="1" r:id="rId1"/>
    <sheet name="Лист24" sheetId="2" state="hidden" r:id="rId2"/>
    <sheet name="Лист25" sheetId="3" state="hidden" r:id="rId3"/>
    <sheet name="23.11.2020" sheetId="4" r:id="rId4"/>
    <sheet name="30.11.2020" sheetId="5" r:id="rId5"/>
    <sheet name="16.02.2021" sheetId="6" r:id="rId6"/>
  </sheets>
  <definedNames/>
  <calcPr fullCalcOnLoad="1"/>
</workbook>
</file>

<file path=xl/sharedStrings.xml><?xml version="1.0" encoding="utf-8"?>
<sst xmlns="http://schemas.openxmlformats.org/spreadsheetml/2006/main" count="315" uniqueCount="111">
  <si>
    <t>Утвержден общим собранием собственников</t>
  </si>
  <si>
    <t xml:space="preserve">План работ и услуг по содержанию и ремонту общего имущества МКД на 2020 год по адресу:                                          Шукшина, 34                                                  </t>
  </si>
  <si>
    <t>Характеристика МКД</t>
  </si>
  <si>
    <t>9-этажный панельный дом</t>
  </si>
  <si>
    <t>кол-во подъездов</t>
  </si>
  <si>
    <t>общая площадь помещений</t>
  </si>
  <si>
    <t>площадь подвального помещения</t>
  </si>
  <si>
    <t>Сумма задолженности МКД за ресурсы</t>
  </si>
  <si>
    <t>Количество лифтов</t>
  </si>
  <si>
    <t>Тариф на содержание</t>
  </si>
  <si>
    <t>Прочие доходы дома</t>
  </si>
  <si>
    <t>Годовой доход МКД</t>
  </si>
  <si>
    <t>1</t>
  </si>
  <si>
    <t xml:space="preserve"> Обслуживанию  общего имущества МКД </t>
  </si>
  <si>
    <t>сумма в месяц, руб</t>
  </si>
  <si>
    <t>План</t>
  </si>
  <si>
    <t>За счет средств текущего содержания жилья (ТСЖ)</t>
  </si>
  <si>
    <t>на 1 м2, руб</t>
  </si>
  <si>
    <t xml:space="preserve">ориентировочная сумма в год, руб. </t>
  </si>
  <si>
    <t>1.1.</t>
  </si>
  <si>
    <t>Текущее содержание МКД</t>
  </si>
  <si>
    <t>1.2</t>
  </si>
  <si>
    <t xml:space="preserve">Услуги аварийно-диспетчерской службы, в тч. </t>
  </si>
  <si>
    <t>1.3</t>
  </si>
  <si>
    <t>Снятие показаний общедомового прибора учета</t>
  </si>
  <si>
    <t>1.4</t>
  </si>
  <si>
    <t>Страхование лифтов</t>
  </si>
  <si>
    <t>1.5</t>
  </si>
  <si>
    <t>Дератизация подвального помещения</t>
  </si>
  <si>
    <t>1.6</t>
  </si>
  <si>
    <t>Дезинсекция подвального помещения</t>
  </si>
  <si>
    <t>1.7</t>
  </si>
  <si>
    <t xml:space="preserve">Услуги по управлению многоквартирным домом (12%) </t>
  </si>
  <si>
    <t>1.8</t>
  </si>
  <si>
    <t>Сборы за обслуживание системой "Город" и ООО "Вычислительный центр ЖКХ"  (0,9%)</t>
  </si>
  <si>
    <t>1.9</t>
  </si>
  <si>
    <t>Обслуживанеие Банком (2,5%)</t>
  </si>
  <si>
    <t>1.10</t>
  </si>
  <si>
    <t>Госпошлина</t>
  </si>
  <si>
    <t>итого услуги по управлению и содержанию МКД</t>
  </si>
  <si>
    <t>Остаток денежных средств на текущий ремонт МКД  с учетом прочих доходов (справочно)</t>
  </si>
  <si>
    <t>2</t>
  </si>
  <si>
    <r>
      <t xml:space="preserve"> </t>
    </r>
    <r>
      <rPr>
        <b/>
        <i/>
        <sz val="10"/>
        <rFont val="Times New Roman"/>
        <family val="1"/>
      </rPr>
      <t xml:space="preserve">Текущий ремонт  общего имущества МКД </t>
    </r>
  </si>
  <si>
    <t>2.1</t>
  </si>
  <si>
    <t>Диагностика лифтового оборудования 1-9 подъезды</t>
  </si>
  <si>
    <t>2.2</t>
  </si>
  <si>
    <t>Установка урн у подъездов 3 шт</t>
  </si>
  <si>
    <t>2.3</t>
  </si>
  <si>
    <t>Промывка, опресовка ОС</t>
  </si>
  <si>
    <t>2.4</t>
  </si>
  <si>
    <t>Установка скамейки без спинки 1 шт</t>
  </si>
  <si>
    <t>2.5</t>
  </si>
  <si>
    <t>Спил, санитарная обрезка</t>
  </si>
  <si>
    <t>2.6</t>
  </si>
  <si>
    <t>Ремонт выходов на кровлю</t>
  </si>
  <si>
    <t>2.7</t>
  </si>
  <si>
    <t>Замена мусороклапанов</t>
  </si>
  <si>
    <t>2.8</t>
  </si>
  <si>
    <t>Замена козырька подъезд № 1</t>
  </si>
  <si>
    <t>2.9.</t>
  </si>
  <si>
    <t>Замена контейнера подъезд № 3</t>
  </si>
  <si>
    <t>3.0.</t>
  </si>
  <si>
    <t>Замена запорной арматуры</t>
  </si>
  <si>
    <t>3.1.</t>
  </si>
  <si>
    <t>Ремонт межпанельных швов по заявкам</t>
  </si>
  <si>
    <t>3.2.</t>
  </si>
  <si>
    <t>Ремонт кровли, балконных плит</t>
  </si>
  <si>
    <t>3.3.</t>
  </si>
  <si>
    <t>Последиагностический ремонт лифтового оборудования</t>
  </si>
  <si>
    <t>3.4.</t>
  </si>
  <si>
    <t>Дезенфекция мусоростволов с побелкой мусорокамер (2раза)</t>
  </si>
  <si>
    <t>3.5.</t>
  </si>
  <si>
    <t>Очистка подвала, техэтажа</t>
  </si>
  <si>
    <t>3.6.</t>
  </si>
  <si>
    <t>Ремонт цоколя</t>
  </si>
  <si>
    <t>3.7.</t>
  </si>
  <si>
    <t>Латочный ремонт отмостки и внутридворогового проезда</t>
  </si>
  <si>
    <t xml:space="preserve">итого работ по текущему ремонту: </t>
  </si>
  <si>
    <t>Рекомендуемый тариф</t>
  </si>
  <si>
    <t>Прочие доходы</t>
  </si>
  <si>
    <t>ПроДвижение</t>
  </si>
  <si>
    <t>Оранжевый слон</t>
  </si>
  <si>
    <t>Провайдеры:</t>
  </si>
  <si>
    <t>АО "КТТ"</t>
  </si>
  <si>
    <t>МТС</t>
  </si>
  <si>
    <t>Арендаторы:</t>
  </si>
  <si>
    <t>Гаражи</t>
  </si>
  <si>
    <t>Гальцова З. Н.</t>
  </si>
  <si>
    <t xml:space="preserve">ИТОГО </t>
  </si>
  <si>
    <t>ВНЕСЕНИЕ ДОПОЛНЕНИЙ В ПЛАН РАБОТ ПО ТЕКУЩЕМУ РЕМОНТУ МКД ПРОИЗВОДИТСЯ С 01.04.2019- 15.04.2019 ПО ИТОГАМ ГОДОВОГО ОТЧЕТА ЗА 2019 ГОД И УТВЕРЖДАЕТСЯ УПОЛНОМОЧЕННЫМ СОВЕТОМ МКД</t>
  </si>
  <si>
    <t>Начальник ПТО______________/Шабалина Д.В.</t>
  </si>
  <si>
    <t xml:space="preserve">План работ и услуг по содержанию и ремонту общего имущества МКД на 2021 год по адресу:                                          Шукшина, 34                                                  </t>
  </si>
  <si>
    <t>Установка вазонов перед под. № 1 по 9</t>
  </si>
  <si>
    <t>Ремонт подъезда</t>
  </si>
  <si>
    <t>Ремонт кровли по заявкам (кв.285)</t>
  </si>
  <si>
    <t xml:space="preserve">Дезенфекция мусоростволов с побелкой мусорокамер </t>
  </si>
  <si>
    <t>ремонт мусорокамер</t>
  </si>
  <si>
    <t>ремонт входов в подъезды</t>
  </si>
  <si>
    <t>2.10</t>
  </si>
  <si>
    <t>Ремонт подъездных козырьков № 1,5,9</t>
  </si>
  <si>
    <t>2.11</t>
  </si>
  <si>
    <t>Установка межтамбурных дверей в подъезды № 1,4,5,8</t>
  </si>
  <si>
    <t>Остаток денежных средств на текущий ремонт МКД  с 2020 года</t>
  </si>
  <si>
    <t>АО "ТТК"</t>
  </si>
  <si>
    <t>ПАО «Ростелеком»</t>
  </si>
  <si>
    <t>Частичный ремонт отмостки</t>
  </si>
  <si>
    <t xml:space="preserve">Дезенфекция мусоростволов </t>
  </si>
  <si>
    <t>Установка межтамбурных дверей в подъезды № 6,7,8</t>
  </si>
  <si>
    <t>Ремонт козырьков над подъездами 1,5,9</t>
  </si>
  <si>
    <t>2.9</t>
  </si>
  <si>
    <t>Установка межтамбурных дверей в подъезды № 4,7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</si>
</sst>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0"/>
    <numFmt numFmtId="166" formatCode="@"/>
    <numFmt numFmtId="167" formatCode="0"/>
    <numFmt numFmtId="168" formatCode="000000"/>
  </numFmts>
  <fonts count="10">
    <font>
      <sz val="10"/>
      <name val="Arial"/>
      <family val="2"/>
    </font>
    <font>
      <sz val="8"/>
      <name val="Times New Roman"/>
      <family val="1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color indexed="8"/>
      <name val="Calibri"/>
      <family val="2"/>
    </font>
  </fonts>
  <fills count="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5" fontId="1" fillId="0" borderId="0" applyFill="0" applyBorder="0" applyAlignment="0" applyProtection="0"/>
    <xf numFmtId="164" fontId="2" fillId="0" borderId="0">
      <alignment/>
      <protection/>
    </xf>
  </cellStyleXfs>
  <cellXfs count="102">
    <xf numFmtId="164" fontId="0" fillId="0" borderId="0" xfId="0" applyAlignment="1">
      <alignment/>
    </xf>
    <xf numFmtId="164" fontId="3" fillId="0" borderId="0" xfId="21" applyFont="1" applyProtection="1">
      <alignment/>
      <protection/>
    </xf>
    <xf numFmtId="164" fontId="3" fillId="0" borderId="0" xfId="21" applyFont="1" applyBorder="1" applyAlignment="1" applyProtection="1">
      <alignment horizontal="right"/>
      <protection/>
    </xf>
    <xf numFmtId="164" fontId="4" fillId="0" borderId="0" xfId="21" applyFont="1" applyBorder="1" applyAlignment="1" applyProtection="1">
      <alignment horizontal="center" wrapText="1"/>
      <protection/>
    </xf>
    <xf numFmtId="166" fontId="4" fillId="0" borderId="1" xfId="21" applyNumberFormat="1" applyFont="1" applyBorder="1" applyAlignment="1" applyProtection="1">
      <alignment readingOrder="1"/>
      <protection/>
    </xf>
    <xf numFmtId="164" fontId="4" fillId="0" borderId="2" xfId="21" applyFont="1" applyBorder="1" applyAlignment="1" applyProtection="1">
      <alignment readingOrder="1"/>
      <protection/>
    </xf>
    <xf numFmtId="164" fontId="3" fillId="0" borderId="0" xfId="21" applyFont="1" applyBorder="1" applyAlignment="1" applyProtection="1">
      <alignment/>
      <protection/>
    </xf>
    <xf numFmtId="164" fontId="4" fillId="0" borderId="2" xfId="21" applyFont="1" applyBorder="1" applyAlignment="1" applyProtection="1">
      <alignment horizontal="left" readingOrder="1"/>
      <protection/>
    </xf>
    <xf numFmtId="164" fontId="3" fillId="0" borderId="0" xfId="21" applyFont="1" applyBorder="1" applyAlignment="1" applyProtection="1">
      <alignment horizontal="left"/>
      <protection/>
    </xf>
    <xf numFmtId="166" fontId="4" fillId="0" borderId="2" xfId="21" applyNumberFormat="1" applyFont="1" applyBorder="1" applyAlignment="1" applyProtection="1">
      <alignment readingOrder="1"/>
      <protection/>
    </xf>
    <xf numFmtId="164" fontId="4" fillId="0" borderId="3" xfId="21" applyFont="1" applyBorder="1" applyAlignment="1" applyProtection="1">
      <alignment horizontal="left" readingOrder="1"/>
      <protection/>
    </xf>
    <xf numFmtId="164" fontId="3" fillId="0" borderId="4" xfId="21" applyFont="1" applyBorder="1" applyAlignment="1" applyProtection="1">
      <alignment horizontal="left"/>
      <protection/>
    </xf>
    <xf numFmtId="164" fontId="3" fillId="0" borderId="5" xfId="21" applyFont="1" applyBorder="1" applyAlignment="1" applyProtection="1">
      <alignment horizontal="left"/>
      <protection/>
    </xf>
    <xf numFmtId="164" fontId="4" fillId="0" borderId="2" xfId="21" applyFont="1" applyBorder="1" applyAlignment="1" applyProtection="1">
      <alignment horizontal="left" vertical="center"/>
      <protection/>
    </xf>
    <xf numFmtId="165" fontId="4" fillId="0" borderId="3" xfId="21" applyNumberFormat="1" applyFont="1" applyBorder="1" applyAlignment="1" applyProtection="1">
      <alignment horizontal="left" vertical="center"/>
      <protection/>
    </xf>
    <xf numFmtId="165" fontId="4" fillId="0" borderId="4" xfId="21" applyNumberFormat="1" applyFont="1" applyBorder="1" applyAlignment="1" applyProtection="1">
      <alignment horizontal="left" vertical="center"/>
      <protection/>
    </xf>
    <xf numFmtId="165" fontId="4" fillId="0" borderId="5" xfId="21" applyNumberFormat="1" applyFont="1" applyBorder="1" applyAlignment="1" applyProtection="1">
      <alignment horizontal="left" vertical="center"/>
      <protection/>
    </xf>
    <xf numFmtId="164" fontId="4" fillId="0" borderId="0" xfId="21" applyFont="1" applyBorder="1" applyAlignment="1" applyProtection="1">
      <alignment horizontal="left" vertical="center"/>
      <protection/>
    </xf>
    <xf numFmtId="167" fontId="4" fillId="0" borderId="2" xfId="21" applyNumberFormat="1" applyFont="1" applyBorder="1" applyAlignment="1" applyProtection="1">
      <alignment horizontal="left" vertical="center"/>
      <protection/>
    </xf>
    <xf numFmtId="165" fontId="4" fillId="0" borderId="2" xfId="21" applyNumberFormat="1" applyFont="1" applyBorder="1" applyAlignment="1" applyProtection="1">
      <alignment horizontal="left" vertical="center"/>
      <protection/>
    </xf>
    <xf numFmtId="164" fontId="5" fillId="0" borderId="2" xfId="21" applyFont="1" applyFill="1" applyBorder="1" applyProtection="1">
      <alignment/>
      <protection/>
    </xf>
    <xf numFmtId="165" fontId="3" fillId="0" borderId="2" xfId="21" applyNumberFormat="1" applyFont="1" applyBorder="1" applyAlignment="1" applyProtection="1">
      <alignment horizontal="left"/>
      <protection/>
    </xf>
    <xf numFmtId="164" fontId="6" fillId="0" borderId="2" xfId="21" applyFont="1" applyBorder="1" applyProtection="1">
      <alignment/>
      <protection/>
    </xf>
    <xf numFmtId="164" fontId="3" fillId="0" borderId="2" xfId="21" applyFont="1" applyBorder="1" applyProtection="1">
      <alignment/>
      <protection/>
    </xf>
    <xf numFmtId="164" fontId="6" fillId="0" borderId="2" xfId="21" applyFont="1" applyBorder="1" applyAlignment="1" applyProtection="1">
      <alignment horizontal="left"/>
      <protection/>
    </xf>
    <xf numFmtId="166" fontId="7" fillId="0" borderId="2" xfId="21" applyNumberFormat="1" applyFont="1" applyBorder="1" applyAlignment="1" applyProtection="1">
      <alignment horizontal="center" vertical="center"/>
      <protection/>
    </xf>
    <xf numFmtId="166" fontId="4" fillId="0" borderId="2" xfId="21" applyNumberFormat="1" applyFont="1" applyBorder="1" applyAlignment="1" applyProtection="1">
      <alignment horizontal="center" vertical="center" wrapText="1" readingOrder="1"/>
      <protection/>
    </xf>
    <xf numFmtId="164" fontId="8" fillId="0" borderId="2" xfId="21" applyFont="1" applyBorder="1" applyAlignment="1" applyProtection="1">
      <alignment horizontal="center" vertical="center" wrapText="1" readingOrder="1"/>
      <protection/>
    </xf>
    <xf numFmtId="164" fontId="8" fillId="0" borderId="6" xfId="21" applyFont="1" applyBorder="1" applyAlignment="1" applyProtection="1">
      <alignment horizontal="center" vertical="center" wrapText="1" readingOrder="1"/>
      <protection/>
    </xf>
    <xf numFmtId="166" fontId="5" fillId="0" borderId="3" xfId="21" applyNumberFormat="1" applyFont="1" applyBorder="1" applyProtection="1">
      <alignment/>
      <protection/>
    </xf>
    <xf numFmtId="164" fontId="5" fillId="0" borderId="2" xfId="21" applyNumberFormat="1" applyFont="1" applyBorder="1" applyAlignment="1" applyProtection="1">
      <alignment wrapText="1"/>
      <protection/>
    </xf>
    <xf numFmtId="165" fontId="5" fillId="0" borderId="2" xfId="21" applyNumberFormat="1" applyFont="1" applyBorder="1" applyAlignment="1" applyProtection="1">
      <alignment horizontal="center"/>
      <protection/>
    </xf>
    <xf numFmtId="166" fontId="5" fillId="0" borderId="2" xfId="21" applyNumberFormat="1" applyFont="1" applyBorder="1" applyProtection="1">
      <alignment/>
      <protection/>
    </xf>
    <xf numFmtId="166" fontId="5" fillId="0" borderId="2" xfId="21" applyNumberFormat="1" applyFont="1" applyBorder="1" applyAlignment="1" applyProtection="1">
      <alignment wrapText="1"/>
      <protection/>
    </xf>
    <xf numFmtId="166" fontId="5" fillId="0" borderId="2" xfId="21" applyNumberFormat="1" applyFont="1" applyBorder="1" applyProtection="1">
      <alignment/>
      <protection locked="0"/>
    </xf>
    <xf numFmtId="165" fontId="5" fillId="0" borderId="2" xfId="21" applyNumberFormat="1" applyFont="1" applyBorder="1" applyAlignment="1" applyProtection="1">
      <alignment horizontal="center"/>
      <protection locked="0"/>
    </xf>
    <xf numFmtId="166" fontId="5" fillId="0" borderId="2" xfId="21" applyNumberFormat="1" applyFont="1" applyBorder="1" applyAlignment="1" applyProtection="1">
      <alignment wrapText="1"/>
      <protection locked="0"/>
    </xf>
    <xf numFmtId="164" fontId="5" fillId="0" borderId="0" xfId="21" applyFont="1" applyProtection="1">
      <alignment/>
      <protection/>
    </xf>
    <xf numFmtId="166" fontId="5" fillId="0" borderId="2" xfId="21" applyNumberFormat="1" applyFont="1" applyBorder="1" applyAlignment="1" applyProtection="1">
      <alignment vertical="center"/>
      <protection locked="0"/>
    </xf>
    <xf numFmtId="166" fontId="5" fillId="0" borderId="2" xfId="21" applyNumberFormat="1" applyFont="1" applyBorder="1" applyAlignment="1" applyProtection="1">
      <alignment vertical="center" wrapText="1"/>
      <protection locked="0"/>
    </xf>
    <xf numFmtId="165" fontId="5" fillId="0" borderId="2" xfId="21" applyNumberFormat="1" applyFont="1" applyBorder="1" applyAlignment="1" applyProtection="1">
      <alignment horizontal="center" vertical="center"/>
      <protection/>
    </xf>
    <xf numFmtId="165" fontId="5" fillId="0" borderId="2" xfId="21" applyNumberFormat="1" applyFont="1" applyBorder="1" applyAlignment="1" applyProtection="1">
      <alignment horizontal="center" vertical="center"/>
      <protection locked="0"/>
    </xf>
    <xf numFmtId="164" fontId="3" fillId="0" borderId="0" xfId="21" applyFont="1" applyAlignment="1" applyProtection="1">
      <alignment vertical="center"/>
      <protection/>
    </xf>
    <xf numFmtId="166" fontId="7" fillId="0" borderId="2" xfId="21" applyNumberFormat="1" applyFont="1" applyBorder="1" applyProtection="1">
      <alignment/>
      <protection locked="0"/>
    </xf>
    <xf numFmtId="165" fontId="7" fillId="0" borderId="2" xfId="21" applyNumberFormat="1" applyFont="1" applyBorder="1" applyAlignment="1" applyProtection="1">
      <alignment horizontal="center"/>
      <protection/>
    </xf>
    <xf numFmtId="164" fontId="6" fillId="0" borderId="0" xfId="21" applyFont="1" applyProtection="1">
      <alignment/>
      <protection/>
    </xf>
    <xf numFmtId="166" fontId="7" fillId="2" borderId="2" xfId="21" applyNumberFormat="1" applyFont="1" applyFill="1" applyBorder="1" applyAlignment="1" applyProtection="1">
      <alignment wrapText="1"/>
      <protection locked="0"/>
    </xf>
    <xf numFmtId="165" fontId="7" fillId="2" borderId="2" xfId="21" applyNumberFormat="1" applyFont="1" applyFill="1" applyBorder="1" applyAlignment="1" applyProtection="1">
      <alignment horizontal="center" vertical="center"/>
      <protection/>
    </xf>
    <xf numFmtId="166" fontId="7" fillId="0" borderId="2" xfId="21" applyNumberFormat="1" applyFont="1" applyBorder="1" applyAlignment="1" applyProtection="1">
      <alignment horizontal="center" vertical="center"/>
      <protection locked="0"/>
    </xf>
    <xf numFmtId="166" fontId="5" fillId="0" borderId="2" xfId="21" applyNumberFormat="1" applyFont="1" applyBorder="1" applyAlignment="1" applyProtection="1">
      <alignment horizontal="center" vertical="center" wrapText="1"/>
      <protection locked="0"/>
    </xf>
    <xf numFmtId="168" fontId="5" fillId="0" borderId="2" xfId="21" applyNumberFormat="1" applyFont="1" applyBorder="1" applyAlignment="1" applyProtection="1">
      <alignment wrapText="1"/>
      <protection/>
    </xf>
    <xf numFmtId="165" fontId="5" fillId="3" borderId="2" xfId="21" applyNumberFormat="1" applyFont="1" applyFill="1" applyBorder="1" applyAlignment="1" applyProtection="1">
      <alignment horizontal="center"/>
      <protection/>
    </xf>
    <xf numFmtId="165" fontId="5" fillId="0" borderId="7" xfId="21" applyNumberFormat="1" applyFont="1" applyFill="1" applyBorder="1" applyAlignment="1" applyProtection="1">
      <alignment horizontal="center"/>
      <protection/>
    </xf>
    <xf numFmtId="166" fontId="5" fillId="0" borderId="2" xfId="21" applyNumberFormat="1" applyFont="1" applyBorder="1" applyAlignment="1" applyProtection="1">
      <alignment horizontal="left" vertical="center" wrapText="1"/>
      <protection/>
    </xf>
    <xf numFmtId="165" fontId="5" fillId="3" borderId="2" xfId="21" applyNumberFormat="1" applyFont="1" applyFill="1" applyBorder="1" applyAlignment="1" applyProtection="1">
      <alignment horizontal="center" vertical="center"/>
      <protection/>
    </xf>
    <xf numFmtId="166" fontId="7" fillId="0" borderId="2" xfId="21" applyNumberFormat="1" applyFont="1" applyBorder="1" applyAlignment="1" applyProtection="1">
      <alignment wrapText="1"/>
      <protection/>
    </xf>
    <xf numFmtId="165" fontId="7" fillId="0" borderId="2" xfId="21" applyNumberFormat="1" applyFont="1" applyBorder="1" applyAlignment="1" applyProtection="1">
      <alignment horizontal="center" vertical="center"/>
      <protection/>
    </xf>
    <xf numFmtId="165" fontId="9" fillId="0" borderId="2" xfId="21" applyNumberFormat="1" applyFont="1" applyBorder="1" applyProtection="1">
      <alignment/>
      <protection/>
    </xf>
    <xf numFmtId="164" fontId="9" fillId="0" borderId="0" xfId="21" applyFont="1" applyProtection="1">
      <alignment/>
      <protection/>
    </xf>
    <xf numFmtId="166" fontId="5" fillId="0" borderId="0" xfId="21" applyNumberFormat="1" applyFont="1" applyProtection="1">
      <alignment/>
      <protection/>
    </xf>
    <xf numFmtId="165" fontId="7" fillId="0" borderId="2" xfId="21" applyNumberFormat="1" applyFont="1" applyBorder="1" applyProtection="1">
      <alignment/>
      <protection/>
    </xf>
    <xf numFmtId="165" fontId="5" fillId="0" borderId="0" xfId="21" applyNumberFormat="1" applyFont="1" applyProtection="1">
      <alignment/>
      <protection/>
    </xf>
    <xf numFmtId="165" fontId="5" fillId="0" borderId="2" xfId="21" applyNumberFormat="1" applyFont="1" applyBorder="1" applyProtection="1">
      <alignment/>
      <protection/>
    </xf>
    <xf numFmtId="165" fontId="5" fillId="0" borderId="2" xfId="21" applyNumberFormat="1" applyFont="1" applyBorder="1" applyAlignment="1" applyProtection="1">
      <alignment horizontal="right"/>
      <protection/>
    </xf>
    <xf numFmtId="166" fontId="7" fillId="0" borderId="0" xfId="21" applyNumberFormat="1" applyFont="1" applyProtection="1">
      <alignment/>
      <protection/>
    </xf>
    <xf numFmtId="165" fontId="7" fillId="0" borderId="0" xfId="21" applyNumberFormat="1" applyFont="1" applyProtection="1">
      <alignment/>
      <protection/>
    </xf>
    <xf numFmtId="164" fontId="3" fillId="0" borderId="0" xfId="21" applyFont="1" applyBorder="1" applyProtection="1">
      <alignment/>
      <protection/>
    </xf>
    <xf numFmtId="165" fontId="5" fillId="0" borderId="6" xfId="21" applyNumberFormat="1" applyFont="1" applyBorder="1" applyAlignment="1" applyProtection="1">
      <alignment/>
      <protection/>
    </xf>
    <xf numFmtId="165" fontId="7" fillId="0" borderId="8" xfId="21" applyNumberFormat="1" applyFont="1" applyBorder="1" applyAlignment="1" applyProtection="1">
      <alignment vertical="top" wrapText="1"/>
      <protection/>
    </xf>
    <xf numFmtId="166" fontId="5" fillId="0" borderId="0" xfId="21" applyNumberFormat="1" applyFont="1" applyAlignment="1" applyProtection="1">
      <alignment horizontal="left"/>
      <protection/>
    </xf>
    <xf numFmtId="165" fontId="3" fillId="0" borderId="0" xfId="21" applyNumberFormat="1" applyFont="1" applyProtection="1">
      <alignment/>
      <protection/>
    </xf>
    <xf numFmtId="166" fontId="3" fillId="0" borderId="0" xfId="21" applyNumberFormat="1" applyFont="1" applyProtection="1">
      <alignment/>
      <protection/>
    </xf>
    <xf numFmtId="164" fontId="2" fillId="0" borderId="0" xfId="21">
      <alignment/>
      <protection/>
    </xf>
    <xf numFmtId="164" fontId="4" fillId="0" borderId="0" xfId="21" applyFont="1" applyBorder="1" applyAlignment="1" applyProtection="1">
      <alignment horizontal="left" wrapText="1"/>
      <protection/>
    </xf>
    <xf numFmtId="165" fontId="1" fillId="0" borderId="0" xfId="20" applyFill="1" applyBorder="1" applyAlignment="1" applyProtection="1">
      <alignment/>
      <protection/>
    </xf>
    <xf numFmtId="166" fontId="5" fillId="4" borderId="2" xfId="21" applyNumberFormat="1" applyFont="1" applyFill="1" applyBorder="1" applyAlignment="1" applyProtection="1">
      <alignment wrapText="1"/>
      <protection locked="0"/>
    </xf>
    <xf numFmtId="165" fontId="5" fillId="4" borderId="2" xfId="21" applyNumberFormat="1" applyFont="1" applyFill="1" applyBorder="1" applyAlignment="1" applyProtection="1">
      <alignment horizontal="center"/>
      <protection/>
    </xf>
    <xf numFmtId="166" fontId="5" fillId="0" borderId="2" xfId="21" applyNumberFormat="1" applyFont="1" applyBorder="1" applyAlignment="1" applyProtection="1">
      <alignment horizontal="left" vertical="top"/>
      <protection locked="0"/>
    </xf>
    <xf numFmtId="166" fontId="5" fillId="0" borderId="2" xfId="21" applyNumberFormat="1" applyFont="1" applyBorder="1" applyAlignment="1" applyProtection="1">
      <alignment horizontal="center" vertical="top" wrapText="1"/>
      <protection locked="0"/>
    </xf>
    <xf numFmtId="165" fontId="5" fillId="0" borderId="2" xfId="21" applyNumberFormat="1" applyFont="1" applyBorder="1" applyAlignment="1" applyProtection="1">
      <alignment horizontal="center" vertical="top"/>
      <protection/>
    </xf>
    <xf numFmtId="165" fontId="5" fillId="0" borderId="2" xfId="21" applyNumberFormat="1" applyFont="1" applyBorder="1" applyAlignment="1" applyProtection="1">
      <alignment horizontal="center" vertical="top"/>
      <protection locked="0"/>
    </xf>
    <xf numFmtId="164" fontId="5" fillId="0" borderId="0" xfId="21" applyFont="1" applyAlignment="1" applyProtection="1">
      <alignment horizontal="left" vertical="top"/>
      <protection/>
    </xf>
    <xf numFmtId="166" fontId="5" fillId="5" borderId="2" xfId="21" applyNumberFormat="1" applyFont="1" applyFill="1" applyBorder="1" applyProtection="1">
      <alignment/>
      <protection locked="0"/>
    </xf>
    <xf numFmtId="166" fontId="5" fillId="5" borderId="2" xfId="21" applyNumberFormat="1" applyFont="1" applyFill="1" applyBorder="1" applyAlignment="1" applyProtection="1">
      <alignment wrapText="1"/>
      <protection locked="0"/>
    </xf>
    <xf numFmtId="165" fontId="5" fillId="5" borderId="2" xfId="21" applyNumberFormat="1" applyFont="1" applyFill="1" applyBorder="1" applyAlignment="1" applyProtection="1">
      <alignment horizontal="center"/>
      <protection/>
    </xf>
    <xf numFmtId="165" fontId="5" fillId="5" borderId="2" xfId="21" applyNumberFormat="1" applyFont="1" applyFill="1" applyBorder="1" applyAlignment="1" applyProtection="1">
      <alignment horizontal="center"/>
      <protection locked="0"/>
    </xf>
    <xf numFmtId="164" fontId="3" fillId="5" borderId="0" xfId="21" applyFont="1" applyFill="1" applyProtection="1">
      <alignment/>
      <protection/>
    </xf>
    <xf numFmtId="166" fontId="5" fillId="0" borderId="2" xfId="21" applyNumberFormat="1" applyFont="1" applyBorder="1" applyAlignment="1" applyProtection="1">
      <alignment horizontal="left" vertical="top" wrapText="1"/>
      <protection/>
    </xf>
    <xf numFmtId="165" fontId="5" fillId="3" borderId="2" xfId="21" applyNumberFormat="1" applyFont="1" applyFill="1" applyBorder="1" applyAlignment="1" applyProtection="1">
      <alignment horizontal="center" vertical="top"/>
      <protection/>
    </xf>
    <xf numFmtId="166" fontId="5" fillId="3" borderId="2" xfId="21" applyNumberFormat="1" applyFont="1" applyFill="1" applyBorder="1" applyAlignment="1" applyProtection="1">
      <alignment horizontal="left" vertical="center" wrapText="1"/>
      <protection/>
    </xf>
    <xf numFmtId="166" fontId="5" fillId="3" borderId="2" xfId="21" applyNumberFormat="1" applyFont="1" applyFill="1" applyBorder="1" applyAlignment="1" applyProtection="1">
      <alignment horizontal="left" vertical="top" wrapText="1"/>
      <protection/>
    </xf>
    <xf numFmtId="166" fontId="7" fillId="2" borderId="2" xfId="21" applyNumberFormat="1" applyFont="1" applyFill="1" applyBorder="1" applyAlignment="1" applyProtection="1">
      <alignment horizontal="left" vertical="center" wrapText="1"/>
      <protection locked="0"/>
    </xf>
    <xf numFmtId="165" fontId="7" fillId="2" borderId="2" xfId="21" applyNumberFormat="1" applyFont="1" applyFill="1" applyBorder="1" applyAlignment="1" applyProtection="1">
      <alignment horizontal="center"/>
      <protection/>
    </xf>
    <xf numFmtId="164" fontId="3" fillId="0" borderId="0" xfId="21" applyFont="1" applyAlignment="1" applyProtection="1">
      <alignment horizontal="left" vertical="top"/>
      <protection/>
    </xf>
    <xf numFmtId="165" fontId="5" fillId="0" borderId="0" xfId="21" applyNumberFormat="1" applyFont="1" applyBorder="1" applyAlignment="1" applyProtection="1">
      <alignment horizontal="center" vertical="center"/>
      <protection/>
    </xf>
    <xf numFmtId="164" fontId="9" fillId="0" borderId="0" xfId="21" applyFont="1" applyBorder="1" applyAlignment="1" applyProtection="1">
      <alignment/>
      <protection/>
    </xf>
    <xf numFmtId="166" fontId="5" fillId="3" borderId="2" xfId="21" applyNumberFormat="1" applyFont="1" applyFill="1" applyBorder="1" applyAlignment="1" applyProtection="1">
      <alignment vertical="center"/>
      <protection locked="0"/>
    </xf>
    <xf numFmtId="164" fontId="9" fillId="3" borderId="0" xfId="21" applyFont="1" applyFill="1" applyProtection="1">
      <alignment/>
      <protection/>
    </xf>
    <xf numFmtId="166" fontId="5" fillId="3" borderId="2" xfId="21" applyNumberFormat="1" applyFont="1" applyFill="1" applyBorder="1" applyAlignment="1" applyProtection="1">
      <alignment vertical="top"/>
      <protection locked="0"/>
    </xf>
    <xf numFmtId="164" fontId="9" fillId="3" borderId="0" xfId="21" applyFont="1" applyFill="1" applyAlignment="1" applyProtection="1">
      <alignment vertical="top"/>
      <protection/>
    </xf>
    <xf numFmtId="165" fontId="9" fillId="0" borderId="0" xfId="21" applyNumberFormat="1" applyFont="1" applyBorder="1" applyProtection="1">
      <alignment/>
      <protection/>
    </xf>
    <xf numFmtId="165" fontId="7" fillId="0" borderId="0" xfId="21" applyNumberFormat="1" applyFont="1" applyBorder="1" applyAlignment="1" applyProtection="1">
      <alignment horizont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ReportCell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2F2F2"/>
      <rgbColor rgb="00CCFFFF"/>
      <rgbColor rgb="00660066"/>
      <rgbColor rgb="00FF8080"/>
      <rgbColor rgb="000066CC"/>
      <rgbColor rgb="00DDD9C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5</xdr:row>
      <xdr:rowOff>152400</xdr:rowOff>
    </xdr:from>
    <xdr:to>
      <xdr:col>3</xdr:col>
      <xdr:colOff>171450</xdr:colOff>
      <xdr:row>5</xdr:row>
      <xdr:rowOff>152400</xdr:rowOff>
    </xdr:to>
    <xdr:sp>
      <xdr:nvSpPr>
        <xdr:cNvPr id="1" name="Text Box 1"/>
        <xdr:cNvSpPr>
          <a:spLocks/>
        </xdr:cNvSpPr>
      </xdr:nvSpPr>
      <xdr:spPr>
        <a:xfrm>
          <a:off x="4333875" y="1266825"/>
          <a:ext cx="666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7</xdr:row>
      <xdr:rowOff>152400</xdr:rowOff>
    </xdr:from>
    <xdr:to>
      <xdr:col>6</xdr:col>
      <xdr:colOff>95250</xdr:colOff>
      <xdr:row>9</xdr:row>
      <xdr:rowOff>28575</xdr:rowOff>
    </xdr:to>
    <xdr:sp>
      <xdr:nvSpPr>
        <xdr:cNvPr id="2" name="Text Box 1"/>
        <xdr:cNvSpPr>
          <a:spLocks/>
        </xdr:cNvSpPr>
      </xdr:nvSpPr>
      <xdr:spPr>
        <a:xfrm>
          <a:off x="6629400" y="1590675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95250</xdr:colOff>
      <xdr:row>5</xdr:row>
      <xdr:rowOff>152400</xdr:rowOff>
    </xdr:from>
    <xdr:to>
      <xdr:col>3</xdr:col>
      <xdr:colOff>171450</xdr:colOff>
      <xdr:row>5</xdr:row>
      <xdr:rowOff>152400</xdr:rowOff>
    </xdr:to>
    <xdr:sp>
      <xdr:nvSpPr>
        <xdr:cNvPr id="3" name="Text Box 1"/>
        <xdr:cNvSpPr>
          <a:spLocks/>
        </xdr:cNvSpPr>
      </xdr:nvSpPr>
      <xdr:spPr>
        <a:xfrm>
          <a:off x="4333875" y="1266825"/>
          <a:ext cx="666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7</xdr:row>
      <xdr:rowOff>152400</xdr:rowOff>
    </xdr:from>
    <xdr:to>
      <xdr:col>6</xdr:col>
      <xdr:colOff>95250</xdr:colOff>
      <xdr:row>9</xdr:row>
      <xdr:rowOff>28575</xdr:rowOff>
    </xdr:to>
    <xdr:sp>
      <xdr:nvSpPr>
        <xdr:cNvPr id="4" name="Text Box 1"/>
        <xdr:cNvSpPr>
          <a:spLocks/>
        </xdr:cNvSpPr>
      </xdr:nvSpPr>
      <xdr:spPr>
        <a:xfrm>
          <a:off x="6629400" y="1590675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7</xdr:row>
      <xdr:rowOff>152400</xdr:rowOff>
    </xdr:from>
    <xdr:to>
      <xdr:col>6</xdr:col>
      <xdr:colOff>95250</xdr:colOff>
      <xdr:row>9</xdr:row>
      <xdr:rowOff>76200</xdr:rowOff>
    </xdr:to>
    <xdr:sp>
      <xdr:nvSpPr>
        <xdr:cNvPr id="1" name="Text Box 1"/>
        <xdr:cNvSpPr>
          <a:spLocks/>
        </xdr:cNvSpPr>
      </xdr:nvSpPr>
      <xdr:spPr>
        <a:xfrm>
          <a:off x="6696075" y="143827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7</xdr:row>
      <xdr:rowOff>152400</xdr:rowOff>
    </xdr:from>
    <xdr:to>
      <xdr:col>6</xdr:col>
      <xdr:colOff>95250</xdr:colOff>
      <xdr:row>9</xdr:row>
      <xdr:rowOff>76200</xdr:rowOff>
    </xdr:to>
    <xdr:sp>
      <xdr:nvSpPr>
        <xdr:cNvPr id="2" name="Text Box 1"/>
        <xdr:cNvSpPr>
          <a:spLocks/>
        </xdr:cNvSpPr>
      </xdr:nvSpPr>
      <xdr:spPr>
        <a:xfrm>
          <a:off x="6696075" y="143827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7</xdr:row>
      <xdr:rowOff>152400</xdr:rowOff>
    </xdr:from>
    <xdr:to>
      <xdr:col>6</xdr:col>
      <xdr:colOff>95250</xdr:colOff>
      <xdr:row>9</xdr:row>
      <xdr:rowOff>76200</xdr:rowOff>
    </xdr:to>
    <xdr:sp>
      <xdr:nvSpPr>
        <xdr:cNvPr id="1" name="Text Box 1"/>
        <xdr:cNvSpPr>
          <a:spLocks/>
        </xdr:cNvSpPr>
      </xdr:nvSpPr>
      <xdr:spPr>
        <a:xfrm>
          <a:off x="6743700" y="143827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7</xdr:row>
      <xdr:rowOff>152400</xdr:rowOff>
    </xdr:from>
    <xdr:to>
      <xdr:col>6</xdr:col>
      <xdr:colOff>95250</xdr:colOff>
      <xdr:row>9</xdr:row>
      <xdr:rowOff>76200</xdr:rowOff>
    </xdr:to>
    <xdr:sp>
      <xdr:nvSpPr>
        <xdr:cNvPr id="2" name="Text Box 1"/>
        <xdr:cNvSpPr>
          <a:spLocks/>
        </xdr:cNvSpPr>
      </xdr:nvSpPr>
      <xdr:spPr>
        <a:xfrm>
          <a:off x="6743700" y="143827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7</xdr:row>
      <xdr:rowOff>152400</xdr:rowOff>
    </xdr:from>
    <xdr:to>
      <xdr:col>6</xdr:col>
      <xdr:colOff>95250</xdr:colOff>
      <xdr:row>9</xdr:row>
      <xdr:rowOff>76200</xdr:rowOff>
    </xdr:to>
    <xdr:sp>
      <xdr:nvSpPr>
        <xdr:cNvPr id="1" name="Text Box 1"/>
        <xdr:cNvSpPr>
          <a:spLocks/>
        </xdr:cNvSpPr>
      </xdr:nvSpPr>
      <xdr:spPr>
        <a:xfrm>
          <a:off x="6743700" y="143827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7</xdr:row>
      <xdr:rowOff>152400</xdr:rowOff>
    </xdr:from>
    <xdr:to>
      <xdr:col>6</xdr:col>
      <xdr:colOff>95250</xdr:colOff>
      <xdr:row>9</xdr:row>
      <xdr:rowOff>76200</xdr:rowOff>
    </xdr:to>
    <xdr:sp>
      <xdr:nvSpPr>
        <xdr:cNvPr id="2" name="Text Box 1"/>
        <xdr:cNvSpPr>
          <a:spLocks/>
        </xdr:cNvSpPr>
      </xdr:nvSpPr>
      <xdr:spPr>
        <a:xfrm>
          <a:off x="6743700" y="143827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7"/>
  <sheetViews>
    <sheetView workbookViewId="0" topLeftCell="A19">
      <selection activeCell="A12" sqref="A12"/>
    </sheetView>
  </sheetViews>
  <sheetFormatPr defaultColWidth="9.140625" defaultRowHeight="12.75"/>
  <cols>
    <col min="1" max="1" width="4.7109375" style="1" customWidth="1"/>
    <col min="2" max="2" width="45.7109375" style="1" customWidth="1"/>
    <col min="3" max="3" width="13.140625" style="1" customWidth="1"/>
    <col min="4" max="4" width="7.57421875" style="1" customWidth="1"/>
    <col min="5" max="5" width="11.7109375" style="1" customWidth="1"/>
    <col min="6" max="6" width="16.140625" style="1" customWidth="1"/>
    <col min="7" max="7" width="11.140625" style="1" customWidth="1"/>
    <col min="8" max="8" width="13.00390625" style="1" customWidth="1"/>
    <col min="9" max="16384" width="8.8515625" style="1" customWidth="1"/>
  </cols>
  <sheetData>
    <row r="1" spans="2:6" ht="12.75">
      <c r="B1" s="1" t="s">
        <v>0</v>
      </c>
      <c r="E1" s="2"/>
      <c r="F1" s="2"/>
    </row>
    <row r="2" spans="1:6" ht="36.75" customHeight="1">
      <c r="A2" s="3" t="s">
        <v>1</v>
      </c>
      <c r="B2" s="3"/>
      <c r="C2" s="3"/>
      <c r="D2" s="3"/>
      <c r="E2" s="3"/>
      <c r="F2" s="3"/>
    </row>
    <row r="3" spans="2:6" ht="12.75">
      <c r="B3" s="4" t="s">
        <v>2</v>
      </c>
      <c r="C3" s="5" t="s">
        <v>3</v>
      </c>
      <c r="D3" s="5"/>
      <c r="E3" s="5"/>
      <c r="F3" s="6"/>
    </row>
    <row r="4" spans="2:6" ht="12.75">
      <c r="B4" s="4" t="s">
        <v>4</v>
      </c>
      <c r="C4" s="7">
        <v>9</v>
      </c>
      <c r="D4" s="7"/>
      <c r="E4" s="7"/>
      <c r="F4" s="8"/>
    </row>
    <row r="5" spans="2:6" ht="12.75">
      <c r="B5" s="9" t="s">
        <v>5</v>
      </c>
      <c r="C5" s="7">
        <v>18167.9</v>
      </c>
      <c r="D5" s="7"/>
      <c r="E5" s="7"/>
      <c r="F5" s="8"/>
    </row>
    <row r="6" spans="2:6" ht="12.75">
      <c r="B6" s="9" t="s">
        <v>6</v>
      </c>
      <c r="C6" s="10">
        <v>2965.6</v>
      </c>
      <c r="D6" s="11"/>
      <c r="E6" s="12"/>
      <c r="F6" s="8"/>
    </row>
    <row r="7" spans="2:6" ht="12.75">
      <c r="B7" s="13" t="s">
        <v>7</v>
      </c>
      <c r="C7" s="14">
        <v>1783947.4</v>
      </c>
      <c r="D7" s="15"/>
      <c r="E7" s="16"/>
      <c r="F7" s="17"/>
    </row>
    <row r="8" spans="2:6" ht="12.75">
      <c r="B8" s="13" t="s">
        <v>8</v>
      </c>
      <c r="C8" s="18">
        <v>9</v>
      </c>
      <c r="D8" s="19"/>
      <c r="E8" s="19"/>
      <c r="F8" s="17"/>
    </row>
    <row r="9" spans="2:5" ht="12.75">
      <c r="B9" s="20" t="s">
        <v>9</v>
      </c>
      <c r="C9" s="21">
        <v>9.5</v>
      </c>
      <c r="D9" s="22"/>
      <c r="E9" s="23"/>
    </row>
    <row r="10" spans="2:5" ht="12.75">
      <c r="B10" s="20" t="s">
        <v>10</v>
      </c>
      <c r="C10" s="21">
        <v>85822</v>
      </c>
      <c r="D10" s="22"/>
      <c r="E10" s="23"/>
    </row>
    <row r="11" spans="2:5" ht="12.75">
      <c r="B11" s="20" t="s">
        <v>11</v>
      </c>
      <c r="C11" s="24">
        <f>C5*C9*12</f>
        <v>2071140.6</v>
      </c>
      <c r="D11" s="22">
        <f>C11/12</f>
        <v>172595.05000000002</v>
      </c>
      <c r="E11" s="23"/>
    </row>
    <row r="12" spans="1:6" ht="18.75" customHeight="1">
      <c r="A12" s="25" t="s">
        <v>12</v>
      </c>
      <c r="B12" s="26" t="s">
        <v>13</v>
      </c>
      <c r="C12" s="27" t="s">
        <v>14</v>
      </c>
      <c r="D12" s="27" t="s">
        <v>15</v>
      </c>
      <c r="E12" s="27"/>
      <c r="F12" s="27" t="s">
        <v>16</v>
      </c>
    </row>
    <row r="13" spans="1:6" ht="12.75">
      <c r="A13" s="25"/>
      <c r="B13" s="26"/>
      <c r="C13" s="27"/>
      <c r="D13" s="28" t="s">
        <v>17</v>
      </c>
      <c r="E13" s="28" t="s">
        <v>18</v>
      </c>
      <c r="F13" s="27"/>
    </row>
    <row r="14" spans="1:6" ht="12.75">
      <c r="A14" s="29" t="s">
        <v>19</v>
      </c>
      <c r="B14" s="30" t="s">
        <v>20</v>
      </c>
      <c r="C14" s="31">
        <f>D14*C5</f>
        <v>84299.056</v>
      </c>
      <c r="D14" s="31">
        <v>4.64</v>
      </c>
      <c r="E14" s="31">
        <f>C14*12</f>
        <v>1011588.672</v>
      </c>
      <c r="F14" s="31">
        <f>C14*12</f>
        <v>1011588.672</v>
      </c>
    </row>
    <row r="15" spans="1:6" ht="12.75">
      <c r="A15" s="32" t="s">
        <v>21</v>
      </c>
      <c r="B15" s="33" t="s">
        <v>22</v>
      </c>
      <c r="C15" s="31">
        <f>D15*C5</f>
        <v>12172.493000000002</v>
      </c>
      <c r="D15" s="31">
        <v>0.67</v>
      </c>
      <c r="E15" s="31">
        <f>C15*12</f>
        <v>146069.91600000003</v>
      </c>
      <c r="F15" s="31">
        <f>C15*12</f>
        <v>146069.91600000003</v>
      </c>
    </row>
    <row r="16" spans="1:6" ht="12.75">
      <c r="A16" s="32" t="s">
        <v>23</v>
      </c>
      <c r="B16" s="33" t="s">
        <v>24</v>
      </c>
      <c r="C16" s="31">
        <v>2700</v>
      </c>
      <c r="D16" s="31">
        <f>C16/C5</f>
        <v>0.1486137638362166</v>
      </c>
      <c r="E16" s="31">
        <f>C16*12</f>
        <v>32400</v>
      </c>
      <c r="F16" s="31">
        <f>C16*12</f>
        <v>32400</v>
      </c>
    </row>
    <row r="17" spans="1:6" ht="12.75">
      <c r="A17" s="34" t="s">
        <v>25</v>
      </c>
      <c r="B17" s="23" t="s">
        <v>26</v>
      </c>
      <c r="C17" s="31">
        <f>E17/12</f>
        <v>65.80499999999999</v>
      </c>
      <c r="D17" s="31">
        <f>C17/C5</f>
        <v>0.0036220476774971233</v>
      </c>
      <c r="E17" s="35">
        <f>C8*87.74</f>
        <v>789.66</v>
      </c>
      <c r="F17" s="31">
        <f>C17*12</f>
        <v>789.6599999999999</v>
      </c>
    </row>
    <row r="18" spans="1:6" ht="12.75">
      <c r="A18" s="34" t="s">
        <v>27</v>
      </c>
      <c r="B18" s="36" t="s">
        <v>28</v>
      </c>
      <c r="C18" s="31">
        <f>E18/12</f>
        <v>172.99333333333334</v>
      </c>
      <c r="D18" s="31">
        <f>C18/C5</f>
        <v>0.009521922364903667</v>
      </c>
      <c r="E18" s="31">
        <f>C6*0.7</f>
        <v>2075.92</v>
      </c>
      <c r="F18" s="31">
        <f>C18*12</f>
        <v>2075.92</v>
      </c>
    </row>
    <row r="19" spans="1:6" ht="12.75">
      <c r="A19" s="34" t="s">
        <v>29</v>
      </c>
      <c r="B19" s="36" t="s">
        <v>30</v>
      </c>
      <c r="C19" s="31">
        <f>E19/12</f>
        <v>296.56</v>
      </c>
      <c r="D19" s="31">
        <f>C19/C5</f>
        <v>0.016323295482692</v>
      </c>
      <c r="E19" s="31">
        <f>C6*1.2</f>
        <v>3558.72</v>
      </c>
      <c r="F19" s="31">
        <f>C19*12</f>
        <v>3558.7200000000003</v>
      </c>
    </row>
    <row r="20" spans="1:6" s="37" customFormat="1" ht="15" customHeight="1">
      <c r="A20" s="34" t="s">
        <v>31</v>
      </c>
      <c r="B20" s="36" t="s">
        <v>32</v>
      </c>
      <c r="C20" s="31">
        <f>C11*0.12/12</f>
        <v>20711.406</v>
      </c>
      <c r="D20" s="31">
        <f>C20/C5</f>
        <v>1.14</v>
      </c>
      <c r="E20" s="35">
        <f>C11*0.12</f>
        <v>248536.872</v>
      </c>
      <c r="F20" s="31">
        <f>C20*12</f>
        <v>248536.87199999997</v>
      </c>
    </row>
    <row r="21" spans="1:6" ht="12.75">
      <c r="A21" s="34" t="s">
        <v>33</v>
      </c>
      <c r="B21" s="36" t="s">
        <v>34</v>
      </c>
      <c r="C21" s="31">
        <f>C11*0.009/12</f>
        <v>1553.3554500000002</v>
      </c>
      <c r="D21" s="31">
        <f>C21/C5</f>
        <v>0.0855</v>
      </c>
      <c r="E21" s="35">
        <f>C11*0.009</f>
        <v>18640.265400000004</v>
      </c>
      <c r="F21" s="31">
        <f>C21*12</f>
        <v>18640.265400000004</v>
      </c>
    </row>
    <row r="22" spans="1:6" s="37" customFormat="1" ht="12.75">
      <c r="A22" s="34" t="s">
        <v>35</v>
      </c>
      <c r="B22" s="36" t="s">
        <v>36</v>
      </c>
      <c r="C22" s="31">
        <f>E22/12</f>
        <v>4314.87625</v>
      </c>
      <c r="D22" s="31">
        <f>C22/C5</f>
        <v>0.2375</v>
      </c>
      <c r="E22" s="35">
        <f>C11*0.025</f>
        <v>51778.51500000001</v>
      </c>
      <c r="F22" s="31">
        <f>C22*12</f>
        <v>51778.515</v>
      </c>
    </row>
    <row r="23" spans="1:6" s="42" customFormat="1" ht="12.75">
      <c r="A23" s="38" t="s">
        <v>37</v>
      </c>
      <c r="B23" s="39" t="s">
        <v>38</v>
      </c>
      <c r="C23" s="40">
        <f>E23/12</f>
        <v>1486.6228333333331</v>
      </c>
      <c r="D23" s="40">
        <f>E23/C5/12</f>
        <v>0.081826894320936</v>
      </c>
      <c r="E23" s="41">
        <f>C7*0.01</f>
        <v>17839.474</v>
      </c>
      <c r="F23" s="31">
        <f>C23*12</f>
        <v>17839.474</v>
      </c>
    </row>
    <row r="24" spans="1:6" s="45" customFormat="1" ht="12.75">
      <c r="A24" s="43"/>
      <c r="B24" s="22" t="s">
        <v>39</v>
      </c>
      <c r="C24" s="44">
        <f>SUM(C14:C23)</f>
        <v>127773.16786666667</v>
      </c>
      <c r="D24" s="44">
        <f>SUM(D14:D23)</f>
        <v>7.032907923682245</v>
      </c>
      <c r="E24" s="44">
        <f>SUM(E14:E23)</f>
        <v>1533278.0144</v>
      </c>
      <c r="F24" s="44">
        <f>SUM(F14:F23)</f>
        <v>1533278.0144</v>
      </c>
    </row>
    <row r="25" spans="1:7" ht="12.75">
      <c r="A25" s="34"/>
      <c r="B25" s="46" t="s">
        <v>40</v>
      </c>
      <c r="C25" s="47">
        <f>(C9-D24)*C5</f>
        <v>44821.88213333334</v>
      </c>
      <c r="D25" s="47">
        <f>C25/C5</f>
        <v>2.467092076317755</v>
      </c>
      <c r="E25" s="47"/>
      <c r="F25" s="47">
        <f>C25*12</f>
        <v>537862.5856000001</v>
      </c>
      <c r="G25" s="1">
        <v>9</v>
      </c>
    </row>
    <row r="26" spans="1:6" ht="12.75" customHeight="1">
      <c r="A26" s="48" t="s">
        <v>41</v>
      </c>
      <c r="B26" s="49" t="s">
        <v>42</v>
      </c>
      <c r="C26" s="31"/>
      <c r="D26" s="31"/>
      <c r="E26" s="35"/>
      <c r="F26" s="35"/>
    </row>
    <row r="27" spans="1:6" ht="0.75" customHeight="1">
      <c r="A27" s="48"/>
      <c r="B27" s="49"/>
      <c r="C27" s="31"/>
      <c r="D27" s="31"/>
      <c r="E27" s="35"/>
      <c r="F27" s="35"/>
    </row>
    <row r="28" spans="1:6" ht="12.75">
      <c r="A28" s="34" t="s">
        <v>43</v>
      </c>
      <c r="B28" s="36" t="s">
        <v>44</v>
      </c>
      <c r="C28" s="31">
        <f>E28/12</f>
        <v>11365.3275</v>
      </c>
      <c r="D28" s="31">
        <f>C28/C5</f>
        <v>0.6255718877800955</v>
      </c>
      <c r="E28" s="35">
        <v>136383.93</v>
      </c>
      <c r="F28" s="35">
        <v>136383.93</v>
      </c>
    </row>
    <row r="29" spans="1:6" ht="12.75">
      <c r="A29" s="34" t="s">
        <v>45</v>
      </c>
      <c r="B29" s="36" t="s">
        <v>46</v>
      </c>
      <c r="C29" s="31">
        <f>E29/12</f>
        <v>750</v>
      </c>
      <c r="D29" s="31">
        <f>C29/C5</f>
        <v>0.04128160106561572</v>
      </c>
      <c r="E29" s="35">
        <v>9000</v>
      </c>
      <c r="F29" s="35">
        <v>9000</v>
      </c>
    </row>
    <row r="30" spans="1:6" ht="12.75">
      <c r="A30" s="34" t="s">
        <v>47</v>
      </c>
      <c r="B30" s="36" t="s">
        <v>48</v>
      </c>
      <c r="C30" s="31">
        <f>E30/12</f>
        <v>1875</v>
      </c>
      <c r="D30" s="31">
        <f>C30/C5</f>
        <v>0.10320400266403931</v>
      </c>
      <c r="E30" s="35">
        <f>2500*9</f>
        <v>22500</v>
      </c>
      <c r="F30" s="35">
        <v>22500</v>
      </c>
    </row>
    <row r="31" spans="1:6" ht="12.75">
      <c r="A31" s="34" t="s">
        <v>49</v>
      </c>
      <c r="B31" s="36" t="s">
        <v>50</v>
      </c>
      <c r="C31" s="31">
        <f>E31/12</f>
        <v>516.6666666666666</v>
      </c>
      <c r="D31" s="31">
        <f>C31/C5</f>
        <v>0.028438436289646388</v>
      </c>
      <c r="E31" s="35">
        <v>6200</v>
      </c>
      <c r="F31" s="35">
        <v>6200</v>
      </c>
    </row>
    <row r="32" spans="1:6" ht="12.75">
      <c r="A32" s="34" t="s">
        <v>51</v>
      </c>
      <c r="B32" s="36" t="s">
        <v>52</v>
      </c>
      <c r="C32" s="31">
        <f>E32/12</f>
        <v>4166.666666666667</v>
      </c>
      <c r="D32" s="31">
        <f>C32/C5</f>
        <v>0.2293422281423096</v>
      </c>
      <c r="E32" s="35">
        <v>50000</v>
      </c>
      <c r="F32" s="35">
        <v>50000</v>
      </c>
    </row>
    <row r="33" spans="1:6" ht="12.75">
      <c r="A33" s="34" t="s">
        <v>53</v>
      </c>
      <c r="B33" s="36" t="s">
        <v>54</v>
      </c>
      <c r="C33" s="31">
        <f>E33/12</f>
        <v>2083.3333333333335</v>
      </c>
      <c r="D33" s="31">
        <f>C33/C5</f>
        <v>0.1146711140711548</v>
      </c>
      <c r="E33" s="35">
        <v>25000</v>
      </c>
      <c r="F33" s="35">
        <v>25000</v>
      </c>
    </row>
    <row r="34" spans="1:6" ht="12.75">
      <c r="A34" s="34" t="s">
        <v>55</v>
      </c>
      <c r="B34" s="36" t="s">
        <v>56</v>
      </c>
      <c r="C34" s="31">
        <f>E34/12</f>
        <v>1000</v>
      </c>
      <c r="D34" s="31">
        <f>C34/C5</f>
        <v>0.0550421347541543</v>
      </c>
      <c r="E34" s="35">
        <v>12000</v>
      </c>
      <c r="F34" s="35">
        <v>12000</v>
      </c>
    </row>
    <row r="35" spans="1:6" ht="12.75">
      <c r="A35" s="32" t="s">
        <v>57</v>
      </c>
      <c r="B35" s="33" t="s">
        <v>58</v>
      </c>
      <c r="C35" s="31">
        <f>E35/12</f>
        <v>5000</v>
      </c>
      <c r="D35" s="31">
        <f>C35/C5</f>
        <v>0.2752106737707715</v>
      </c>
      <c r="E35" s="31">
        <v>60000</v>
      </c>
      <c r="F35" s="31">
        <v>60000</v>
      </c>
    </row>
    <row r="36" spans="1:6" ht="12.75">
      <c r="A36" s="34" t="s">
        <v>59</v>
      </c>
      <c r="B36" s="36" t="s">
        <v>60</v>
      </c>
      <c r="C36" s="31">
        <f>E36/12</f>
        <v>666.6666666666666</v>
      </c>
      <c r="D36" s="31">
        <f>C36/C5</f>
        <v>0.03669475650276953</v>
      </c>
      <c r="E36" s="35">
        <v>8000</v>
      </c>
      <c r="F36" s="35">
        <v>8000</v>
      </c>
    </row>
    <row r="37" spans="1:6" ht="12.75">
      <c r="A37" s="32" t="s">
        <v>61</v>
      </c>
      <c r="B37" s="50" t="s">
        <v>62</v>
      </c>
      <c r="C37" s="31">
        <f>E37/12</f>
        <v>5000</v>
      </c>
      <c r="D37" s="31">
        <f>C37/C5</f>
        <v>0.2752106737707715</v>
      </c>
      <c r="E37" s="51">
        <v>60000</v>
      </c>
      <c r="F37" s="52">
        <v>60000</v>
      </c>
    </row>
    <row r="38" spans="1:6" ht="12.75">
      <c r="A38" s="33" t="s">
        <v>63</v>
      </c>
      <c r="B38" s="33" t="s">
        <v>64</v>
      </c>
      <c r="C38" s="31">
        <f>E38/12</f>
        <v>3333.3333333333335</v>
      </c>
      <c r="D38" s="31">
        <f>C38/C5</f>
        <v>0.1834737825138477</v>
      </c>
      <c r="E38" s="51">
        <v>40000</v>
      </c>
      <c r="F38" s="31">
        <v>20000</v>
      </c>
    </row>
    <row r="39" spans="1:6" ht="12.75">
      <c r="A39" s="33" t="s">
        <v>65</v>
      </c>
      <c r="B39" s="33" t="s">
        <v>66</v>
      </c>
      <c r="C39" s="31">
        <f>E39/12</f>
        <v>3333.3333333333335</v>
      </c>
      <c r="D39" s="31">
        <f>C39/C5</f>
        <v>0.1834737825138477</v>
      </c>
      <c r="E39" s="51">
        <v>40000</v>
      </c>
      <c r="F39" s="31">
        <v>40000</v>
      </c>
    </row>
    <row r="40" spans="1:6" ht="12.75">
      <c r="A40" s="53" t="s">
        <v>67</v>
      </c>
      <c r="B40" s="33" t="s">
        <v>68</v>
      </c>
      <c r="C40" s="31">
        <f>E40/12</f>
        <v>45000</v>
      </c>
      <c r="D40" s="31">
        <f>C40/C5</f>
        <v>2.4768960639369437</v>
      </c>
      <c r="E40" s="51">
        <v>540000</v>
      </c>
      <c r="F40" s="31">
        <v>540000</v>
      </c>
    </row>
    <row r="41" spans="1:6" ht="24" customHeight="1">
      <c r="A41" s="33" t="s">
        <v>69</v>
      </c>
      <c r="B41" s="33" t="s">
        <v>70</v>
      </c>
      <c r="C41" s="31">
        <f>E41/12</f>
        <v>10500</v>
      </c>
      <c r="D41" s="31">
        <f>C41/C5</f>
        <v>0.5779424149186202</v>
      </c>
      <c r="E41" s="51">
        <f>14000*9</f>
        <v>126000</v>
      </c>
      <c r="F41" s="31">
        <v>126000</v>
      </c>
    </row>
    <row r="42" spans="1:6" ht="15" customHeight="1">
      <c r="A42" s="33" t="s">
        <v>71</v>
      </c>
      <c r="B42" s="33" t="s">
        <v>72</v>
      </c>
      <c r="C42" s="31">
        <f>E42/12</f>
        <v>8333.333333333334</v>
      </c>
      <c r="D42" s="31">
        <f>C42/C5</f>
        <v>0.4586844562846192</v>
      </c>
      <c r="E42" s="51">
        <v>100000</v>
      </c>
      <c r="F42" s="31">
        <v>100000</v>
      </c>
    </row>
    <row r="43" spans="1:6" ht="15" customHeight="1">
      <c r="A43" s="33" t="s">
        <v>73</v>
      </c>
      <c r="B43" s="33" t="s">
        <v>74</v>
      </c>
      <c r="C43" s="31">
        <f>E43/12</f>
        <v>27000</v>
      </c>
      <c r="D43" s="31">
        <f>C43/C5</f>
        <v>1.486137638362166</v>
      </c>
      <c r="E43" s="51">
        <f>648*500</f>
        <v>324000</v>
      </c>
      <c r="F43" s="31">
        <v>324000</v>
      </c>
    </row>
    <row r="44" spans="1:6" ht="24" customHeight="1">
      <c r="A44" s="33" t="s">
        <v>75</v>
      </c>
      <c r="B44" s="33" t="s">
        <v>76</v>
      </c>
      <c r="C44" s="40">
        <f>E44/12</f>
        <v>20000</v>
      </c>
      <c r="D44" s="40">
        <f>C44/C5</f>
        <v>1.100842695083086</v>
      </c>
      <c r="E44" s="54">
        <f>200*1200</f>
        <v>240000</v>
      </c>
      <c r="F44" s="40">
        <v>240000</v>
      </c>
    </row>
    <row r="45" spans="1:6" s="58" customFormat="1" ht="12.75">
      <c r="A45" s="32"/>
      <c r="B45" s="55" t="s">
        <v>77</v>
      </c>
      <c r="C45" s="56">
        <f>SUM(C28:C44)</f>
        <v>149923.66083333333</v>
      </c>
      <c r="D45" s="56">
        <f>SUM(D28:D44)</f>
        <v>8.25211834242446</v>
      </c>
      <c r="E45" s="56">
        <f>SUM(E28:E44)</f>
        <v>1799083.93</v>
      </c>
      <c r="F45" s="57"/>
    </row>
    <row r="46" spans="1:6" ht="12.75">
      <c r="A46" s="32"/>
      <c r="B46" s="55" t="s">
        <v>78</v>
      </c>
      <c r="C46" s="44"/>
      <c r="D46" s="44">
        <f>SUM(D45+D24)</f>
        <v>15.285026266106705</v>
      </c>
      <c r="E46" s="44"/>
      <c r="F46" s="44"/>
    </row>
    <row r="47" spans="1:6" ht="12.75">
      <c r="A47" s="59"/>
      <c r="B47" s="55" t="s">
        <v>79</v>
      </c>
      <c r="C47" s="60"/>
      <c r="D47" s="61"/>
      <c r="E47" s="61"/>
      <c r="F47" s="61"/>
    </row>
    <row r="48" spans="1:6" ht="12.75">
      <c r="A48" s="59"/>
      <c r="B48" s="32" t="s">
        <v>80</v>
      </c>
      <c r="C48" s="62">
        <f>450*12</f>
        <v>5400</v>
      </c>
      <c r="D48" s="61"/>
      <c r="E48" s="61"/>
      <c r="F48" s="61"/>
    </row>
    <row r="49" spans="1:6" ht="12.75">
      <c r="A49" s="59"/>
      <c r="B49" s="33" t="s">
        <v>81</v>
      </c>
      <c r="C49" s="62">
        <f>450*12</f>
        <v>5400</v>
      </c>
      <c r="D49" s="61"/>
      <c r="E49" s="61"/>
      <c r="F49" s="61"/>
    </row>
    <row r="50" spans="1:6" ht="12.75">
      <c r="A50" s="59"/>
      <c r="B50" s="55" t="s">
        <v>82</v>
      </c>
      <c r="C50" s="62"/>
      <c r="D50" s="61"/>
      <c r="E50" s="61"/>
      <c r="F50" s="61"/>
    </row>
    <row r="51" spans="1:6" ht="12.75">
      <c r="A51" s="59"/>
      <c r="B51" s="33" t="s">
        <v>83</v>
      </c>
      <c r="C51" s="63">
        <v>12744</v>
      </c>
      <c r="D51" s="61"/>
      <c r="E51" s="61"/>
      <c r="F51" s="61"/>
    </row>
    <row r="52" spans="1:6" ht="12.75">
      <c r="A52" s="59"/>
      <c r="B52" s="33" t="s">
        <v>84</v>
      </c>
      <c r="C52" s="62">
        <v>4800</v>
      </c>
      <c r="D52" s="61"/>
      <c r="E52" s="61"/>
      <c r="F52" s="61"/>
    </row>
    <row r="53" spans="1:6" s="45" customFormat="1" ht="12.75">
      <c r="A53" s="64"/>
      <c r="B53" s="55" t="s">
        <v>85</v>
      </c>
      <c r="C53" s="60"/>
      <c r="D53" s="65"/>
      <c r="E53" s="65"/>
      <c r="F53" s="65"/>
    </row>
    <row r="54" spans="1:6" ht="12.75">
      <c r="A54" s="59"/>
      <c r="B54" s="33" t="s">
        <v>86</v>
      </c>
      <c r="C54" s="62">
        <v>28861</v>
      </c>
      <c r="D54" s="61"/>
      <c r="E54" s="61"/>
      <c r="F54" s="61"/>
    </row>
    <row r="55" spans="1:6" ht="12.75">
      <c r="A55" s="59"/>
      <c r="B55" s="33" t="s">
        <v>87</v>
      </c>
      <c r="C55" s="62">
        <v>40320</v>
      </c>
      <c r="D55" s="61"/>
      <c r="E55" s="61"/>
      <c r="F55" s="61"/>
    </row>
    <row r="56" spans="1:5" ht="12.75">
      <c r="A56" s="59"/>
      <c r="B56" s="62" t="s">
        <v>88</v>
      </c>
      <c r="C56" s="60">
        <f>SUM(C47:C55)</f>
        <v>97525</v>
      </c>
      <c r="D56" s="61"/>
      <c r="E56" s="66"/>
    </row>
    <row r="57" spans="1:5" ht="12.75">
      <c r="A57" s="59"/>
      <c r="B57" s="67"/>
      <c r="C57" s="67"/>
      <c r="D57" s="67"/>
      <c r="E57" s="67"/>
    </row>
    <row r="58" spans="1:5" ht="41.25" customHeight="1">
      <c r="A58" s="59"/>
      <c r="B58" s="68" t="s">
        <v>89</v>
      </c>
      <c r="C58" s="68"/>
      <c r="D58" s="68"/>
      <c r="E58" s="68"/>
    </row>
    <row r="59" spans="1:6" ht="53.25" customHeight="1">
      <c r="A59" s="69" t="s">
        <v>90</v>
      </c>
      <c r="B59" s="69"/>
      <c r="C59" s="70"/>
      <c r="D59" s="69"/>
      <c r="E59" s="61"/>
      <c r="F59" s="61"/>
    </row>
    <row r="60" spans="1:6" ht="12.75">
      <c r="A60" s="59"/>
      <c r="B60" s="59"/>
      <c r="C60" s="70"/>
      <c r="D60" s="61"/>
      <c r="E60" s="61"/>
      <c r="F60" s="61"/>
    </row>
    <row r="61" spans="1:6" ht="12.75">
      <c r="A61" s="71"/>
      <c r="B61" s="71"/>
      <c r="C61" s="70"/>
      <c r="D61" s="70"/>
      <c r="E61" s="70"/>
      <c r="F61" s="70"/>
    </row>
    <row r="62" spans="1:6" ht="12.75">
      <c r="A62" s="71"/>
      <c r="B62" s="71"/>
      <c r="C62" s="70"/>
      <c r="D62" s="70"/>
      <c r="E62" s="70"/>
      <c r="F62" s="70"/>
    </row>
    <row r="63" spans="1:6" ht="12.75">
      <c r="A63" s="71"/>
      <c r="B63" s="71"/>
      <c r="C63" s="70"/>
      <c r="D63" s="70"/>
      <c r="E63" s="70"/>
      <c r="F63" s="70"/>
    </row>
    <row r="64" spans="1:6" ht="12.75">
      <c r="A64" s="71"/>
      <c r="B64" s="71"/>
      <c r="C64" s="70"/>
      <c r="D64" s="70"/>
      <c r="E64" s="70"/>
      <c r="F64" s="70"/>
    </row>
    <row r="65" spans="1:6" ht="12.75">
      <c r="A65" s="71"/>
      <c r="B65" s="71"/>
      <c r="C65" s="70"/>
      <c r="D65" s="70"/>
      <c r="E65" s="70"/>
      <c r="F65" s="70"/>
    </row>
    <row r="66" spans="1:6" s="66" customFormat="1" ht="12.75">
      <c r="A66" s="71"/>
      <c r="B66" s="71"/>
      <c r="C66" s="70"/>
      <c r="D66" s="70"/>
      <c r="E66" s="70"/>
      <c r="F66" s="70"/>
    </row>
    <row r="67" spans="1:6" s="66" customFormat="1" ht="12.75">
      <c r="A67" s="71"/>
      <c r="B67" s="71"/>
      <c r="C67" s="70"/>
      <c r="D67" s="70"/>
      <c r="E67" s="70"/>
      <c r="F67" s="70"/>
    </row>
    <row r="68" spans="1:6" s="66" customFormat="1" ht="12.75">
      <c r="A68" s="71"/>
      <c r="B68" s="71"/>
      <c r="C68" s="70"/>
      <c r="D68" s="70"/>
      <c r="E68" s="70"/>
      <c r="F68" s="70"/>
    </row>
    <row r="69" spans="1:6" s="66" customFormat="1" ht="12.75">
      <c r="A69" s="71"/>
      <c r="B69" s="71"/>
      <c r="C69" s="70"/>
      <c r="D69" s="70"/>
      <c r="E69" s="70"/>
      <c r="F69" s="70"/>
    </row>
    <row r="70" spans="1:6" s="66" customFormat="1" ht="12.75">
      <c r="A70" s="71"/>
      <c r="B70" s="71"/>
      <c r="C70" s="70"/>
      <c r="D70" s="70"/>
      <c r="E70" s="70"/>
      <c r="F70" s="70"/>
    </row>
    <row r="71" spans="1:6" s="66" customFormat="1" ht="12.75">
      <c r="A71" s="71"/>
      <c r="B71" s="71"/>
      <c r="C71" s="70"/>
      <c r="D71" s="70"/>
      <c r="E71" s="70"/>
      <c r="F71" s="70"/>
    </row>
    <row r="72" spans="1:6" s="66" customFormat="1" ht="12.75">
      <c r="A72" s="1"/>
      <c r="B72" s="1"/>
      <c r="C72" s="70"/>
      <c r="D72" s="70"/>
      <c r="E72" s="70"/>
      <c r="F72" s="70"/>
    </row>
    <row r="73" spans="1:6" s="66" customFormat="1" ht="12.75">
      <c r="A73" s="1"/>
      <c r="B73" s="1"/>
      <c r="C73" s="70"/>
      <c r="D73" s="70"/>
      <c r="E73" s="70"/>
      <c r="F73" s="70"/>
    </row>
    <row r="74" spans="1:6" s="66" customFormat="1" ht="12.75">
      <c r="A74" s="1"/>
      <c r="B74" s="1"/>
      <c r="C74" s="70"/>
      <c r="D74" s="70"/>
      <c r="E74" s="70"/>
      <c r="F74" s="70"/>
    </row>
    <row r="75" spans="1:6" s="66" customFormat="1" ht="12.75">
      <c r="A75" s="1"/>
      <c r="B75" s="1"/>
      <c r="C75" s="70"/>
      <c r="D75" s="70"/>
      <c r="E75" s="70"/>
      <c r="F75" s="70"/>
    </row>
    <row r="76" spans="1:6" s="66" customFormat="1" ht="12.75">
      <c r="A76" s="1"/>
      <c r="B76" s="1"/>
      <c r="C76" s="70"/>
      <c r="D76" s="70"/>
      <c r="E76" s="70"/>
      <c r="F76" s="70"/>
    </row>
    <row r="77" spans="1:6" s="66" customFormat="1" ht="12.75">
      <c r="A77" s="1"/>
      <c r="B77" s="1"/>
      <c r="C77" s="70"/>
      <c r="D77" s="70"/>
      <c r="E77" s="70"/>
      <c r="F77" s="70"/>
    </row>
    <row r="78" spans="1:6" s="66" customFormat="1" ht="12.75">
      <c r="A78" s="1"/>
      <c r="B78" s="1"/>
      <c r="C78" s="70"/>
      <c r="D78" s="70"/>
      <c r="E78" s="70"/>
      <c r="F78" s="70"/>
    </row>
    <row r="79" spans="1:6" s="66" customFormat="1" ht="12.75">
      <c r="A79" s="1"/>
      <c r="B79" s="1"/>
      <c r="C79" s="70"/>
      <c r="D79" s="70"/>
      <c r="E79" s="70"/>
      <c r="F79" s="70"/>
    </row>
    <row r="80" spans="1:6" s="66" customFormat="1" ht="12.75">
      <c r="A80" s="1"/>
      <c r="B80" s="1"/>
      <c r="C80" s="70"/>
      <c r="D80" s="70"/>
      <c r="E80" s="70"/>
      <c r="F80" s="70"/>
    </row>
    <row r="81" spans="1:6" s="66" customFormat="1" ht="12.75">
      <c r="A81" s="1"/>
      <c r="B81" s="1"/>
      <c r="C81" s="70"/>
      <c r="D81" s="70"/>
      <c r="E81" s="70"/>
      <c r="F81" s="70"/>
    </row>
    <row r="82" spans="1:6" s="66" customFormat="1" ht="12.75">
      <c r="A82" s="1"/>
      <c r="B82" s="1"/>
      <c r="C82" s="70"/>
      <c r="D82" s="70"/>
      <c r="E82" s="70"/>
      <c r="F82" s="70"/>
    </row>
    <row r="83" spans="1:6" s="66" customFormat="1" ht="12.75">
      <c r="A83" s="1"/>
      <c r="B83" s="1"/>
      <c r="C83" s="70"/>
      <c r="D83" s="70"/>
      <c r="E83" s="70"/>
      <c r="F83" s="70"/>
    </row>
    <row r="84" spans="1:6" s="66" customFormat="1" ht="12.75">
      <c r="A84" s="1"/>
      <c r="B84" s="1"/>
      <c r="C84" s="70"/>
      <c r="D84" s="70"/>
      <c r="E84" s="70"/>
      <c r="F84" s="70"/>
    </row>
    <row r="85" spans="1:6" s="66" customFormat="1" ht="12.75">
      <c r="A85" s="1"/>
      <c r="B85" s="1"/>
      <c r="C85" s="70"/>
      <c r="D85" s="70"/>
      <c r="E85" s="70"/>
      <c r="F85" s="70"/>
    </row>
    <row r="86" spans="1:6" s="66" customFormat="1" ht="12.75">
      <c r="A86" s="1"/>
      <c r="B86" s="1"/>
      <c r="C86" s="70"/>
      <c r="D86" s="70"/>
      <c r="E86" s="70"/>
      <c r="F86" s="70"/>
    </row>
    <row r="87" spans="1:6" s="66" customFormat="1" ht="12.75">
      <c r="A87" s="1"/>
      <c r="B87" s="1"/>
      <c r="C87" s="70"/>
      <c r="D87" s="70"/>
      <c r="E87" s="70"/>
      <c r="F87" s="70"/>
    </row>
    <row r="88" spans="1:6" s="66" customFormat="1" ht="12.75">
      <c r="A88" s="1"/>
      <c r="B88" s="1"/>
      <c r="C88" s="70"/>
      <c r="D88" s="70"/>
      <c r="E88" s="70"/>
      <c r="F88" s="70"/>
    </row>
    <row r="89" spans="1:6" s="66" customFormat="1" ht="12.75">
      <c r="A89" s="1"/>
      <c r="B89" s="1"/>
      <c r="C89" s="70"/>
      <c r="D89" s="70"/>
      <c r="E89" s="70"/>
      <c r="F89" s="70"/>
    </row>
    <row r="90" spans="1:6" s="66" customFormat="1" ht="12.75">
      <c r="A90" s="1"/>
      <c r="B90" s="1"/>
      <c r="C90" s="70"/>
      <c r="D90" s="70"/>
      <c r="E90" s="70"/>
      <c r="F90" s="70"/>
    </row>
    <row r="91" spans="1:6" s="66" customFormat="1" ht="12.75">
      <c r="A91" s="1"/>
      <c r="B91" s="1"/>
      <c r="C91" s="70"/>
      <c r="D91" s="70"/>
      <c r="E91" s="70"/>
      <c r="F91" s="70"/>
    </row>
    <row r="92" spans="1:6" s="66" customFormat="1" ht="12.75">
      <c r="A92" s="1"/>
      <c r="B92" s="1"/>
      <c r="C92" s="70"/>
      <c r="D92" s="70"/>
      <c r="E92" s="70"/>
      <c r="F92" s="70"/>
    </row>
    <row r="93" spans="1:6" s="66" customFormat="1" ht="12.75">
      <c r="A93" s="1"/>
      <c r="B93" s="1"/>
      <c r="C93" s="70"/>
      <c r="D93" s="70"/>
      <c r="E93" s="70"/>
      <c r="F93" s="70"/>
    </row>
    <row r="94" spans="1:6" s="66" customFormat="1" ht="12.75">
      <c r="A94" s="1"/>
      <c r="B94" s="1"/>
      <c r="C94" s="70"/>
      <c r="D94" s="70"/>
      <c r="E94" s="70"/>
      <c r="F94" s="70"/>
    </row>
    <row r="95" spans="1:6" s="66" customFormat="1" ht="12.75">
      <c r="A95" s="1"/>
      <c r="B95" s="1"/>
      <c r="C95" s="70"/>
      <c r="D95" s="70"/>
      <c r="E95" s="70"/>
      <c r="F95" s="70"/>
    </row>
    <row r="96" spans="1:6" s="66" customFormat="1" ht="12.75">
      <c r="A96" s="1"/>
      <c r="B96" s="1"/>
      <c r="C96" s="70"/>
      <c r="D96" s="70"/>
      <c r="E96" s="70"/>
      <c r="F96" s="70"/>
    </row>
    <row r="97" spans="1:6" s="66" customFormat="1" ht="12.75">
      <c r="A97" s="1"/>
      <c r="B97" s="1"/>
      <c r="C97" s="70"/>
      <c r="D97" s="70"/>
      <c r="E97" s="70"/>
      <c r="F97" s="70"/>
    </row>
    <row r="98" spans="1:6" s="66" customFormat="1" ht="12.75">
      <c r="A98" s="1"/>
      <c r="B98" s="1"/>
      <c r="C98" s="70"/>
      <c r="D98" s="70"/>
      <c r="E98" s="70"/>
      <c r="F98" s="70"/>
    </row>
    <row r="99" spans="1:6" s="66" customFormat="1" ht="12.75">
      <c r="A99" s="1"/>
      <c r="B99" s="1"/>
      <c r="C99" s="70"/>
      <c r="D99" s="70"/>
      <c r="E99" s="70"/>
      <c r="F99" s="70"/>
    </row>
    <row r="100" spans="1:6" s="66" customFormat="1" ht="12.75">
      <c r="A100" s="1"/>
      <c r="B100" s="1"/>
      <c r="C100" s="70"/>
      <c r="D100" s="70"/>
      <c r="E100" s="70"/>
      <c r="F100" s="70"/>
    </row>
    <row r="101" spans="1:6" s="66" customFormat="1" ht="12.75">
      <c r="A101" s="1"/>
      <c r="B101" s="1"/>
      <c r="C101" s="70"/>
      <c r="D101" s="70"/>
      <c r="E101" s="70"/>
      <c r="F101" s="70"/>
    </row>
    <row r="102" spans="1:6" s="66" customFormat="1" ht="12.75">
      <c r="A102" s="1"/>
      <c r="B102" s="1"/>
      <c r="C102" s="70"/>
      <c r="D102" s="70"/>
      <c r="E102" s="70"/>
      <c r="F102" s="70"/>
    </row>
    <row r="103" spans="1:6" s="66" customFormat="1" ht="12.75">
      <c r="A103" s="1"/>
      <c r="B103" s="1"/>
      <c r="C103" s="1"/>
      <c r="D103" s="70"/>
      <c r="E103" s="70"/>
      <c r="F103" s="70"/>
    </row>
    <row r="104" spans="1:6" s="66" customFormat="1" ht="12.75">
      <c r="A104" s="1"/>
      <c r="B104" s="1"/>
      <c r="C104" s="1"/>
      <c r="D104" s="70"/>
      <c r="E104" s="70"/>
      <c r="F104" s="70"/>
    </row>
    <row r="105" spans="1:6" s="66" customFormat="1" ht="12.75">
      <c r="A105" s="1"/>
      <c r="B105" s="1"/>
      <c r="C105" s="1"/>
      <c r="D105" s="70"/>
      <c r="E105" s="70"/>
      <c r="F105" s="70"/>
    </row>
    <row r="106" spans="1:6" s="66" customFormat="1" ht="12.75">
      <c r="A106" s="1"/>
      <c r="B106" s="1"/>
      <c r="C106" s="1"/>
      <c r="D106" s="70"/>
      <c r="E106" s="70"/>
      <c r="F106" s="70"/>
    </row>
    <row r="107" spans="1:6" s="66" customFormat="1" ht="12.75">
      <c r="A107" s="1"/>
      <c r="B107" s="1"/>
      <c r="C107" s="1"/>
      <c r="D107" s="70"/>
      <c r="E107" s="70"/>
      <c r="F107" s="70"/>
    </row>
  </sheetData>
  <sheetProtection selectLockedCells="1" selectUnlockedCells="1"/>
  <mergeCells count="18">
    <mergeCell ref="E1:F1"/>
    <mergeCell ref="A2:F2"/>
    <mergeCell ref="C3:E3"/>
    <mergeCell ref="C4:E4"/>
    <mergeCell ref="C5:E5"/>
    <mergeCell ref="A12:A13"/>
    <mergeCell ref="B12:B13"/>
    <mergeCell ref="C12:C13"/>
    <mergeCell ref="D12:E12"/>
    <mergeCell ref="F12:F13"/>
    <mergeCell ref="A26:A27"/>
    <mergeCell ref="B26:B27"/>
    <mergeCell ref="C26:C27"/>
    <mergeCell ref="D26:D27"/>
    <mergeCell ref="E26:E27"/>
    <mergeCell ref="F26:F27"/>
    <mergeCell ref="B57:E57"/>
    <mergeCell ref="B58:E58"/>
  </mergeCells>
  <printOptions/>
  <pageMargins left="0.25" right="0.25" top="0.75" bottom="0.75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72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72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07"/>
  <sheetViews>
    <sheetView workbookViewId="0" topLeftCell="A19">
      <selection activeCell="C42" sqref="C42"/>
    </sheetView>
  </sheetViews>
  <sheetFormatPr defaultColWidth="9.140625" defaultRowHeight="12.75"/>
  <cols>
    <col min="1" max="1" width="4.7109375" style="1" customWidth="1"/>
    <col min="2" max="2" width="45.7109375" style="1" customWidth="1"/>
    <col min="3" max="3" width="13.140625" style="1" customWidth="1"/>
    <col min="4" max="4" width="8.57421875" style="1" customWidth="1"/>
    <col min="5" max="5" width="11.7109375" style="1" customWidth="1"/>
    <col min="6" max="6" width="16.140625" style="1" customWidth="1"/>
    <col min="7" max="7" width="11.140625" style="1" customWidth="1"/>
    <col min="8" max="8" width="13.00390625" style="1" customWidth="1"/>
    <col min="9" max="16384" width="8.8515625" style="1" customWidth="1"/>
  </cols>
  <sheetData>
    <row r="1" spans="2:6" ht="12.75">
      <c r="B1" s="1" t="s">
        <v>0</v>
      </c>
      <c r="E1" s="2"/>
      <c r="F1" s="2"/>
    </row>
    <row r="2" spans="1:6" ht="24.75" customHeight="1">
      <c r="A2" s="73" t="s">
        <v>91</v>
      </c>
      <c r="B2" s="73"/>
      <c r="C2" s="73"/>
      <c r="D2" s="73"/>
      <c r="E2" s="73"/>
      <c r="F2" s="73"/>
    </row>
    <row r="3" spans="2:6" ht="12.75">
      <c r="B3" s="4" t="s">
        <v>2</v>
      </c>
      <c r="C3" s="5" t="s">
        <v>3</v>
      </c>
      <c r="D3" s="5"/>
      <c r="E3" s="5"/>
      <c r="F3" s="6"/>
    </row>
    <row r="4" spans="2:6" ht="12.75">
      <c r="B4" s="4" t="s">
        <v>4</v>
      </c>
      <c r="C4" s="7">
        <v>9</v>
      </c>
      <c r="D4" s="7"/>
      <c r="E4" s="7"/>
      <c r="F4" s="8"/>
    </row>
    <row r="5" spans="2:6" ht="12.75">
      <c r="B5" s="9" t="s">
        <v>5</v>
      </c>
      <c r="C5" s="7">
        <v>18172.9</v>
      </c>
      <c r="D5" s="7"/>
      <c r="E5" s="7"/>
      <c r="F5" s="8"/>
    </row>
    <row r="6" spans="2:8" ht="12.75">
      <c r="B6" s="9" t="s">
        <v>6</v>
      </c>
      <c r="C6" s="10">
        <v>2965.6</v>
      </c>
      <c r="D6" s="11"/>
      <c r="E6" s="12"/>
      <c r="F6" s="8"/>
      <c r="H6" s="74"/>
    </row>
    <row r="7" spans="2:8" ht="12.75">
      <c r="B7" s="13" t="s">
        <v>7</v>
      </c>
      <c r="C7" s="14">
        <v>2348149.59</v>
      </c>
      <c r="D7" s="15"/>
      <c r="E7" s="16"/>
      <c r="F7" s="17"/>
      <c r="H7" s="74"/>
    </row>
    <row r="8" spans="2:6" ht="12.75">
      <c r="B8" s="13" t="s">
        <v>8</v>
      </c>
      <c r="C8" s="18">
        <v>9</v>
      </c>
      <c r="D8" s="19"/>
      <c r="E8" s="19"/>
      <c r="F8" s="17"/>
    </row>
    <row r="9" spans="2:5" ht="12.75">
      <c r="B9" s="20" t="s">
        <v>9</v>
      </c>
      <c r="C9" s="21">
        <v>9.5</v>
      </c>
      <c r="D9" s="22"/>
      <c r="E9" s="23"/>
    </row>
    <row r="10" spans="2:5" ht="12.75">
      <c r="B10" s="20" t="s">
        <v>10</v>
      </c>
      <c r="C10" s="21">
        <v>85822</v>
      </c>
      <c r="D10" s="22"/>
      <c r="E10" s="23"/>
    </row>
    <row r="11" spans="2:5" ht="12.75">
      <c r="B11" s="20" t="s">
        <v>11</v>
      </c>
      <c r="C11" s="24">
        <f>C5*C9*12</f>
        <v>2071710.6</v>
      </c>
      <c r="D11" s="22">
        <f>C11/12</f>
        <v>172642.55000000002</v>
      </c>
      <c r="E11" s="23"/>
    </row>
    <row r="12" spans="1:6" ht="12.75" customHeight="1">
      <c r="A12" s="25" t="s">
        <v>12</v>
      </c>
      <c r="B12" s="26" t="s">
        <v>13</v>
      </c>
      <c r="C12" s="27" t="s">
        <v>14</v>
      </c>
      <c r="D12" s="27" t="s">
        <v>15</v>
      </c>
      <c r="E12" s="27"/>
      <c r="F12" s="27" t="s">
        <v>16</v>
      </c>
    </row>
    <row r="13" spans="1:6" ht="12.75">
      <c r="A13" s="25"/>
      <c r="B13" s="26"/>
      <c r="C13" s="27"/>
      <c r="D13" s="28" t="s">
        <v>17</v>
      </c>
      <c r="E13" s="28" t="s">
        <v>18</v>
      </c>
      <c r="F13" s="27"/>
    </row>
    <row r="14" spans="1:6" ht="12.75">
      <c r="A14" s="29" t="s">
        <v>19</v>
      </c>
      <c r="B14" s="30" t="s">
        <v>20</v>
      </c>
      <c r="C14" s="31">
        <f>D14*C5</f>
        <v>84322.256</v>
      </c>
      <c r="D14" s="31">
        <v>4.64</v>
      </c>
      <c r="E14" s="31">
        <f>C14*12</f>
        <v>1011867.0719999999</v>
      </c>
      <c r="F14" s="31">
        <f>C14*12</f>
        <v>1011867.0719999999</v>
      </c>
    </row>
    <row r="15" spans="1:6" ht="12.75">
      <c r="A15" s="32" t="s">
        <v>21</v>
      </c>
      <c r="B15" s="33" t="s">
        <v>22</v>
      </c>
      <c r="C15" s="31">
        <f>D15*C5</f>
        <v>12175.843000000003</v>
      </c>
      <c r="D15" s="31">
        <v>0.67</v>
      </c>
      <c r="E15" s="31">
        <f>C15*12</f>
        <v>146110.11600000004</v>
      </c>
      <c r="F15" s="31">
        <f>C15*12</f>
        <v>146110.11600000004</v>
      </c>
    </row>
    <row r="16" spans="1:6" ht="12.75">
      <c r="A16" s="32" t="s">
        <v>23</v>
      </c>
      <c r="B16" s="33" t="s">
        <v>24</v>
      </c>
      <c r="C16" s="31">
        <v>2700</v>
      </c>
      <c r="D16" s="31">
        <f>C16/C5</f>
        <v>0.14857287499518512</v>
      </c>
      <c r="E16" s="31">
        <f>C16*12</f>
        <v>32400</v>
      </c>
      <c r="F16" s="31">
        <f>C16*12</f>
        <v>32400</v>
      </c>
    </row>
    <row r="17" spans="1:6" ht="12.75">
      <c r="A17" s="34" t="s">
        <v>25</v>
      </c>
      <c r="B17" s="23" t="s">
        <v>26</v>
      </c>
      <c r="C17" s="31">
        <f>E17/12</f>
        <v>789.66</v>
      </c>
      <c r="D17" s="31">
        <f>C17/C5</f>
        <v>0.04345261350692514</v>
      </c>
      <c r="E17" s="35">
        <f>C8*87.74*12</f>
        <v>9475.92</v>
      </c>
      <c r="F17" s="31">
        <f>C17*12</f>
        <v>9475.92</v>
      </c>
    </row>
    <row r="18" spans="1:6" ht="12.75">
      <c r="A18" s="34" t="s">
        <v>27</v>
      </c>
      <c r="B18" s="75" t="s">
        <v>28</v>
      </c>
      <c r="C18" s="76">
        <f>E18/12</f>
        <v>247.13333333333333</v>
      </c>
      <c r="D18" s="76">
        <f>C18/C5</f>
        <v>0.013599003644621018</v>
      </c>
      <c r="E18" s="76">
        <f>C6*1</f>
        <v>2965.6</v>
      </c>
      <c r="F18" s="76">
        <f>C18*12</f>
        <v>2965.6</v>
      </c>
    </row>
    <row r="19" spans="1:6" ht="12.75">
      <c r="A19" s="34" t="s">
        <v>29</v>
      </c>
      <c r="B19" s="75" t="s">
        <v>30</v>
      </c>
      <c r="C19" s="76">
        <f>E19/12</f>
        <v>518.98</v>
      </c>
      <c r="D19" s="76">
        <f>C19/C5</f>
        <v>0.02855790765370414</v>
      </c>
      <c r="E19" s="76">
        <f>C6*2.1</f>
        <v>6227.76</v>
      </c>
      <c r="F19" s="76">
        <f>C19*12</f>
        <v>6227.76</v>
      </c>
    </row>
    <row r="20" spans="1:6" s="81" customFormat="1" ht="15" customHeight="1">
      <c r="A20" s="77" t="s">
        <v>31</v>
      </c>
      <c r="B20" s="78" t="s">
        <v>32</v>
      </c>
      <c r="C20" s="79">
        <f>C11*0.12/12</f>
        <v>20717.106</v>
      </c>
      <c r="D20" s="79">
        <f>C20/C5</f>
        <v>1.14</v>
      </c>
      <c r="E20" s="80">
        <f>C11*0.12</f>
        <v>248605.272</v>
      </c>
      <c r="F20" s="79">
        <f>C20*12</f>
        <v>248605.272</v>
      </c>
    </row>
    <row r="21" spans="1:6" ht="12.75">
      <c r="A21" s="34" t="s">
        <v>33</v>
      </c>
      <c r="B21" s="36" t="s">
        <v>34</v>
      </c>
      <c r="C21" s="31">
        <f>C11*0.009/12</f>
        <v>1553.78295</v>
      </c>
      <c r="D21" s="31">
        <f>C21/C5</f>
        <v>0.08549999999999999</v>
      </c>
      <c r="E21" s="35">
        <f>C11*0.009</f>
        <v>18645.3954</v>
      </c>
      <c r="F21" s="31">
        <f>C21*12</f>
        <v>18645.3954</v>
      </c>
    </row>
    <row r="22" spans="1:6" s="37" customFormat="1" ht="12.75">
      <c r="A22" s="34" t="s">
        <v>35</v>
      </c>
      <c r="B22" s="36" t="s">
        <v>36</v>
      </c>
      <c r="C22" s="31">
        <f>E22/12</f>
        <v>4316.06375</v>
      </c>
      <c r="D22" s="31">
        <f>C22/C5</f>
        <v>0.2375</v>
      </c>
      <c r="E22" s="35">
        <f>C11*0.025</f>
        <v>51792.76500000001</v>
      </c>
      <c r="F22" s="31">
        <f>C22*12</f>
        <v>51792.765</v>
      </c>
    </row>
    <row r="23" spans="1:6" s="42" customFormat="1" ht="12.75">
      <c r="A23" s="38" t="s">
        <v>37</v>
      </c>
      <c r="B23" s="39" t="s">
        <v>38</v>
      </c>
      <c r="C23" s="40">
        <f>E23/12</f>
        <v>1956.791325</v>
      </c>
      <c r="D23" s="40">
        <f>E23/C5/12</f>
        <v>0.10767633811884729</v>
      </c>
      <c r="E23" s="41">
        <f>C7*0.01</f>
        <v>23481.495899999998</v>
      </c>
      <c r="F23" s="31">
        <f>C23*12</f>
        <v>23481.495899999998</v>
      </c>
    </row>
    <row r="24" spans="1:6" s="45" customFormat="1" ht="12.75">
      <c r="A24" s="43"/>
      <c r="B24" s="22" t="s">
        <v>39</v>
      </c>
      <c r="C24" s="44">
        <f>SUM(C14:C23)</f>
        <v>129297.61635833333</v>
      </c>
      <c r="D24" s="44">
        <f>SUM(D14:D23)</f>
        <v>7.114858737919283</v>
      </c>
      <c r="E24" s="44">
        <f>SUM(E14:E23)</f>
        <v>1551571.3963000001</v>
      </c>
      <c r="F24" s="44">
        <f>SUM(F14:F23)</f>
        <v>1551571.3963000001</v>
      </c>
    </row>
    <row r="25" spans="1:6" ht="12.75" customHeight="1">
      <c r="A25" s="48" t="s">
        <v>41</v>
      </c>
      <c r="B25" s="49" t="s">
        <v>42</v>
      </c>
      <c r="C25" s="31"/>
      <c r="D25" s="31"/>
      <c r="E25" s="35"/>
      <c r="F25" s="35"/>
    </row>
    <row r="26" spans="1:6" ht="1.5" customHeight="1">
      <c r="A26" s="48"/>
      <c r="B26" s="49"/>
      <c r="C26" s="31"/>
      <c r="D26" s="31"/>
      <c r="E26" s="35"/>
      <c r="F26" s="35"/>
    </row>
    <row r="27" spans="1:6" s="86" customFormat="1" ht="12.75">
      <c r="A27" s="82" t="s">
        <v>43</v>
      </c>
      <c r="B27" s="83" t="s">
        <v>48</v>
      </c>
      <c r="C27" s="84">
        <f>E27/12</f>
        <v>1875</v>
      </c>
      <c r="D27" s="84">
        <f>C27/C5</f>
        <v>0.10317560763554523</v>
      </c>
      <c r="E27" s="85">
        <f>2500*9</f>
        <v>22500</v>
      </c>
      <c r="F27" s="85"/>
    </row>
    <row r="28" spans="1:6" ht="12.75">
      <c r="A28" s="34" t="s">
        <v>45</v>
      </c>
      <c r="B28" s="36" t="s">
        <v>92</v>
      </c>
      <c r="C28" s="31">
        <f>E28/12</f>
        <v>4166.666666666667</v>
      </c>
      <c r="D28" s="31">
        <f>C28/C5</f>
        <v>0.2292791280789894</v>
      </c>
      <c r="E28" s="35">
        <v>50000</v>
      </c>
      <c r="F28" s="35"/>
    </row>
    <row r="29" spans="1:6" ht="12.75">
      <c r="A29" s="34" t="s">
        <v>47</v>
      </c>
      <c r="B29" s="36" t="s">
        <v>93</v>
      </c>
      <c r="C29" s="31">
        <f>E29/12</f>
        <v>10000</v>
      </c>
      <c r="D29" s="31">
        <f>C29/C5</f>
        <v>0.5502699073895746</v>
      </c>
      <c r="E29" s="35">
        <v>120000</v>
      </c>
      <c r="F29" s="35"/>
    </row>
    <row r="30" spans="1:6" ht="12.75">
      <c r="A30" s="82" t="s">
        <v>49</v>
      </c>
      <c r="B30" s="33" t="s">
        <v>64</v>
      </c>
      <c r="C30" s="31">
        <f>E30/12</f>
        <v>1666.6666666666667</v>
      </c>
      <c r="D30" s="31">
        <f>C30/C5</f>
        <v>0.09171165123159576</v>
      </c>
      <c r="E30" s="51">
        <v>20000</v>
      </c>
      <c r="F30" s="35"/>
    </row>
    <row r="31" spans="1:6" ht="12.75">
      <c r="A31" s="34" t="s">
        <v>51</v>
      </c>
      <c r="B31" s="33" t="s">
        <v>94</v>
      </c>
      <c r="C31" s="31">
        <f>E31/12</f>
        <v>4166.666666666667</v>
      </c>
      <c r="D31" s="31">
        <f>C31/C5</f>
        <v>0.2292791280789894</v>
      </c>
      <c r="E31" s="51">
        <v>50000</v>
      </c>
      <c r="F31" s="35"/>
    </row>
    <row r="32" spans="1:6" ht="12.75">
      <c r="A32" s="34" t="s">
        <v>53</v>
      </c>
      <c r="B32" s="87" t="s">
        <v>95</v>
      </c>
      <c r="C32" s="79">
        <f>E32/12</f>
        <v>10500</v>
      </c>
      <c r="D32" s="79">
        <f>C32/C5</f>
        <v>0.5777834027590533</v>
      </c>
      <c r="E32" s="88">
        <f>14000*9</f>
        <v>126000</v>
      </c>
      <c r="F32" s="35"/>
    </row>
    <row r="33" spans="1:6" ht="12.75">
      <c r="A33" s="82" t="s">
        <v>55</v>
      </c>
      <c r="B33" s="50" t="s">
        <v>96</v>
      </c>
      <c r="C33" s="31">
        <f>E33/12</f>
        <v>5833.333333333333</v>
      </c>
      <c r="D33" s="31">
        <f>C33/C5</f>
        <v>0.3209907793105851</v>
      </c>
      <c r="E33" s="51">
        <v>70000</v>
      </c>
      <c r="F33" s="35"/>
    </row>
    <row r="34" spans="1:6" ht="12.75">
      <c r="A34" s="34" t="s">
        <v>57</v>
      </c>
      <c r="B34" s="33" t="s">
        <v>97</v>
      </c>
      <c r="C34" s="40">
        <f>E34/12</f>
        <v>12500</v>
      </c>
      <c r="D34" s="40">
        <f>C34/C5</f>
        <v>0.6878373842369682</v>
      </c>
      <c r="E34" s="54">
        <v>150000</v>
      </c>
      <c r="F34" s="35"/>
    </row>
    <row r="35" spans="1:6" ht="12.75">
      <c r="A35" s="82" t="s">
        <v>98</v>
      </c>
      <c r="B35" s="89" t="s">
        <v>99</v>
      </c>
      <c r="C35" s="54">
        <f>E35/12</f>
        <v>5000</v>
      </c>
      <c r="D35" s="54">
        <f>C35/C5</f>
        <v>0.2751349536947873</v>
      </c>
      <c r="E35" s="54">
        <v>60000</v>
      </c>
      <c r="F35" s="35"/>
    </row>
    <row r="36" spans="1:6" ht="12.75">
      <c r="A36" s="34" t="s">
        <v>100</v>
      </c>
      <c r="B36" s="90" t="s">
        <v>101</v>
      </c>
      <c r="C36" s="54">
        <f>E36/12</f>
        <v>15000</v>
      </c>
      <c r="D36" s="88">
        <f>C36/C5</f>
        <v>0.8254048610843618</v>
      </c>
      <c r="E36" s="88">
        <v>180000</v>
      </c>
      <c r="F36" s="35"/>
    </row>
    <row r="37" spans="1:6" ht="12.75">
      <c r="A37" s="32"/>
      <c r="B37" s="90"/>
      <c r="C37" s="54">
        <f>E37/12</f>
        <v>3083.3333333333335</v>
      </c>
      <c r="D37" s="88">
        <f>C37/C5</f>
        <v>0.16966655477845216</v>
      </c>
      <c r="E37" s="88">
        <v>37000</v>
      </c>
      <c r="F37" s="52"/>
    </row>
    <row r="38" spans="1:6" ht="12.75">
      <c r="A38" s="33"/>
      <c r="B38" s="55" t="s">
        <v>77</v>
      </c>
      <c r="C38" s="56">
        <f>SUM(C27:C34)</f>
        <v>50708.333333333336</v>
      </c>
      <c r="D38" s="56">
        <f>SUM(D27:D34)</f>
        <v>2.7903269887213007</v>
      </c>
      <c r="E38" s="56">
        <f>SUM(E27:E34)</f>
        <v>608500</v>
      </c>
      <c r="F38" s="31"/>
    </row>
    <row r="39" spans="1:6" ht="12.75">
      <c r="A39" s="33"/>
      <c r="B39" s="55" t="s">
        <v>78</v>
      </c>
      <c r="C39" s="44"/>
      <c r="D39" s="44">
        <f>SUM(D38+D24)</f>
        <v>9.905185726640584</v>
      </c>
      <c r="E39" s="44"/>
      <c r="F39" s="31"/>
    </row>
    <row r="40" spans="1:6" s="93" customFormat="1" ht="22.5" customHeight="1">
      <c r="A40" s="87"/>
      <c r="B40" s="91" t="s">
        <v>102</v>
      </c>
      <c r="C40" s="92"/>
      <c r="D40" s="92"/>
      <c r="E40" s="92"/>
      <c r="F40" s="92">
        <v>362339.82</v>
      </c>
    </row>
    <row r="41" spans="1:6" ht="12.75">
      <c r="A41" s="33"/>
      <c r="B41" s="55" t="s">
        <v>79</v>
      </c>
      <c r="C41" s="60"/>
      <c r="D41"/>
      <c r="E41"/>
      <c r="F41" s="94"/>
    </row>
    <row r="42" spans="1:6" s="58" customFormat="1" ht="12.75">
      <c r="A42" s="38"/>
      <c r="B42" s="32" t="s">
        <v>80</v>
      </c>
      <c r="C42" s="62">
        <f>450*12</f>
        <v>5400</v>
      </c>
      <c r="D42"/>
      <c r="E42"/>
      <c r="F42" s="95"/>
    </row>
    <row r="43" spans="1:6" s="97" customFormat="1" ht="12.75">
      <c r="A43" s="96"/>
      <c r="B43" s="33" t="s">
        <v>81</v>
      </c>
      <c r="C43" s="62">
        <f>450*12</f>
        <v>5400</v>
      </c>
      <c r="D43"/>
      <c r="E43"/>
      <c r="F43" s="95"/>
    </row>
    <row r="44" spans="1:6" s="99" customFormat="1" ht="15" customHeight="1">
      <c r="A44" s="98"/>
      <c r="B44" s="55" t="s">
        <v>82</v>
      </c>
      <c r="C44" s="62"/>
      <c r="D44"/>
      <c r="E44"/>
      <c r="F44" s="95"/>
    </row>
    <row r="45" spans="1:6" s="99" customFormat="1" ht="15" customHeight="1">
      <c r="A45" s="98"/>
      <c r="B45" s="33" t="s">
        <v>103</v>
      </c>
      <c r="C45" s="63">
        <v>1062</v>
      </c>
      <c r="D45" s="63">
        <f>C45*12</f>
        <v>12744</v>
      </c>
      <c r="E45"/>
      <c r="F45" s="95"/>
    </row>
    <row r="46" spans="1:6" s="58" customFormat="1" ht="12.75">
      <c r="A46" s="32"/>
      <c r="B46" s="33" t="s">
        <v>104</v>
      </c>
      <c r="C46" s="63">
        <v>350</v>
      </c>
      <c r="D46" s="63">
        <f>C46*12</f>
        <v>4200</v>
      </c>
      <c r="E46"/>
      <c r="F46" s="100"/>
    </row>
    <row r="47" spans="1:6" ht="12.75">
      <c r="A47" s="32"/>
      <c r="B47" s="33" t="s">
        <v>84</v>
      </c>
      <c r="C47" s="62">
        <v>400</v>
      </c>
      <c r="D47" s="62">
        <f>C47*12</f>
        <v>4800</v>
      </c>
      <c r="E47"/>
      <c r="F47" s="101"/>
    </row>
    <row r="48" spans="1:6" ht="12.75">
      <c r="A48" s="59"/>
      <c r="B48" s="55" t="s">
        <v>85</v>
      </c>
      <c r="C48" s="60"/>
      <c r="D48" s="60"/>
      <c r="E48" s="61"/>
      <c r="F48" s="61"/>
    </row>
    <row r="49" spans="1:6" ht="12.75">
      <c r="A49" s="59"/>
      <c r="B49" s="33" t="s">
        <v>86</v>
      </c>
      <c r="C49" s="62">
        <v>28861</v>
      </c>
      <c r="D49" s="62">
        <v>28861</v>
      </c>
      <c r="E49" s="61"/>
      <c r="F49" s="61"/>
    </row>
    <row r="50" spans="1:6" ht="12.75">
      <c r="A50" s="59"/>
      <c r="B50" s="33" t="s">
        <v>87</v>
      </c>
      <c r="C50" s="62">
        <v>40320</v>
      </c>
      <c r="D50" s="62">
        <v>40320</v>
      </c>
      <c r="E50" s="61"/>
      <c r="F50" s="61"/>
    </row>
    <row r="51" spans="1:6" ht="12.75">
      <c r="A51" s="59"/>
      <c r="B51" s="62" t="s">
        <v>88</v>
      </c>
      <c r="C51" s="60">
        <f>SUM(C41:C50)</f>
        <v>81793</v>
      </c>
      <c r="D51" s="60">
        <f>SUM(D41:D50)</f>
        <v>90925</v>
      </c>
      <c r="E51" s="61"/>
      <c r="F51" s="61"/>
    </row>
    <row r="52" spans="1:6" ht="12.75">
      <c r="A52" s="59"/>
      <c r="B52"/>
      <c r="C52"/>
      <c r="D52" s="61"/>
      <c r="E52" s="61"/>
      <c r="F52" s="61"/>
    </row>
    <row r="53" spans="1:6" ht="12.75">
      <c r="A53" s="59"/>
      <c r="B53"/>
      <c r="C53"/>
      <c r="D53" s="61"/>
      <c r="E53" s="61"/>
      <c r="F53" s="61"/>
    </row>
    <row r="54" spans="1:6" ht="12.75">
      <c r="A54" s="59"/>
      <c r="B54"/>
      <c r="C54"/>
      <c r="D54" s="61"/>
      <c r="E54" s="61"/>
      <c r="F54" s="61"/>
    </row>
    <row r="55" spans="1:6" s="45" customFormat="1" ht="12.75">
      <c r="A55" s="64"/>
      <c r="B55"/>
      <c r="C55"/>
      <c r="D55" s="65"/>
      <c r="E55" s="65"/>
      <c r="F55" s="65"/>
    </row>
    <row r="56" spans="1:6" ht="12.75">
      <c r="A56" s="59"/>
      <c r="B56"/>
      <c r="C56"/>
      <c r="D56" s="61"/>
      <c r="E56" s="61"/>
      <c r="F56" s="61"/>
    </row>
    <row r="57" spans="1:6" ht="12.75">
      <c r="A57" s="59"/>
      <c r="B57"/>
      <c r="C57"/>
      <c r="D57" s="61"/>
      <c r="E57" s="61"/>
      <c r="F57" s="61"/>
    </row>
    <row r="58" spans="1:5" ht="12.75">
      <c r="A58" s="59"/>
      <c r="B58"/>
      <c r="C58"/>
      <c r="D58" s="61"/>
      <c r="E58" s="66"/>
    </row>
    <row r="59" spans="1:6" ht="15" customHeight="1">
      <c r="A59" s="69"/>
      <c r="B59" s="69"/>
      <c r="C59" s="70"/>
      <c r="D59" s="69"/>
      <c r="E59" s="61"/>
      <c r="F59" s="61"/>
    </row>
    <row r="60" spans="1:6" ht="12.75">
      <c r="A60" s="59"/>
      <c r="B60" s="59"/>
      <c r="C60" s="70"/>
      <c r="D60" s="61"/>
      <c r="E60" s="61"/>
      <c r="F60" s="61"/>
    </row>
    <row r="61" spans="1:6" ht="12.75">
      <c r="A61" s="71"/>
      <c r="B61" s="71"/>
      <c r="C61" s="70"/>
      <c r="D61" s="70"/>
      <c r="E61" s="70"/>
      <c r="F61" s="70"/>
    </row>
    <row r="62" spans="1:6" ht="12.75">
      <c r="A62" s="71"/>
      <c r="B62" s="71"/>
      <c r="C62" s="70"/>
      <c r="D62" s="70"/>
      <c r="E62" s="70"/>
      <c r="F62" s="70"/>
    </row>
    <row r="63" spans="1:6" ht="12.75">
      <c r="A63" s="71"/>
      <c r="B63" s="71"/>
      <c r="C63" s="70"/>
      <c r="D63" s="70"/>
      <c r="E63" s="70"/>
      <c r="F63" s="70"/>
    </row>
    <row r="64" spans="1:6" ht="12.75">
      <c r="A64" s="71"/>
      <c r="B64" s="71"/>
      <c r="C64" s="70"/>
      <c r="D64" s="70"/>
      <c r="E64" s="70"/>
      <c r="F64" s="70"/>
    </row>
    <row r="65" spans="1:6" ht="12.75">
      <c r="A65" s="71"/>
      <c r="B65" s="71"/>
      <c r="C65" s="70"/>
      <c r="D65" s="70"/>
      <c r="E65" s="70"/>
      <c r="F65" s="70"/>
    </row>
    <row r="66" spans="1:6" s="66" customFormat="1" ht="12.75">
      <c r="A66" s="71"/>
      <c r="B66" s="71"/>
      <c r="C66" s="70"/>
      <c r="D66" s="70"/>
      <c r="E66" s="70"/>
      <c r="F66" s="70"/>
    </row>
    <row r="67" spans="1:6" s="66" customFormat="1" ht="12.75">
      <c r="A67" s="71"/>
      <c r="B67" s="71"/>
      <c r="C67" s="70"/>
      <c r="D67" s="70"/>
      <c r="E67" s="70"/>
      <c r="F67" s="70"/>
    </row>
    <row r="68" spans="1:6" s="66" customFormat="1" ht="12.75">
      <c r="A68" s="71"/>
      <c r="B68" s="71"/>
      <c r="C68" s="70"/>
      <c r="D68" s="70"/>
      <c r="E68" s="70"/>
      <c r="F68" s="70"/>
    </row>
    <row r="69" spans="1:6" s="66" customFormat="1" ht="12.75">
      <c r="A69" s="71"/>
      <c r="B69" s="71"/>
      <c r="C69" s="70"/>
      <c r="D69" s="70"/>
      <c r="E69" s="70"/>
      <c r="F69" s="70"/>
    </row>
    <row r="70" spans="1:6" s="66" customFormat="1" ht="12.75">
      <c r="A70" s="71"/>
      <c r="B70" s="71"/>
      <c r="C70" s="70"/>
      <c r="D70" s="70"/>
      <c r="E70" s="70"/>
      <c r="F70" s="70"/>
    </row>
    <row r="71" spans="1:6" s="66" customFormat="1" ht="12.75">
      <c r="A71" s="71"/>
      <c r="B71" s="71"/>
      <c r="C71" s="70"/>
      <c r="D71" s="70"/>
      <c r="E71" s="70"/>
      <c r="F71" s="70"/>
    </row>
    <row r="72" spans="1:6" s="66" customFormat="1" ht="12.75">
      <c r="A72" s="1"/>
      <c r="B72" s="1"/>
      <c r="C72" s="70"/>
      <c r="D72" s="70"/>
      <c r="E72" s="70"/>
      <c r="F72" s="70"/>
    </row>
    <row r="73" spans="1:6" s="66" customFormat="1" ht="12.75">
      <c r="A73" s="1"/>
      <c r="B73" s="1"/>
      <c r="C73" s="70"/>
      <c r="D73" s="70"/>
      <c r="E73" s="70"/>
      <c r="F73" s="70"/>
    </row>
    <row r="74" spans="1:6" s="66" customFormat="1" ht="12.75">
      <c r="A74" s="1"/>
      <c r="B74" s="1"/>
      <c r="C74" s="70"/>
      <c r="D74" s="70"/>
      <c r="E74" s="70"/>
      <c r="F74" s="70"/>
    </row>
    <row r="75" spans="1:6" s="66" customFormat="1" ht="12.75">
      <c r="A75" s="1"/>
      <c r="B75" s="1"/>
      <c r="C75" s="70"/>
      <c r="D75" s="70"/>
      <c r="E75" s="70"/>
      <c r="F75" s="70"/>
    </row>
    <row r="76" spans="1:6" s="66" customFormat="1" ht="12.75">
      <c r="A76" s="1"/>
      <c r="B76" s="1"/>
      <c r="C76" s="70"/>
      <c r="D76" s="70"/>
      <c r="E76" s="70"/>
      <c r="F76" s="70"/>
    </row>
    <row r="77" spans="1:6" s="66" customFormat="1" ht="12.75">
      <c r="A77" s="1"/>
      <c r="B77" s="1"/>
      <c r="C77" s="70"/>
      <c r="D77" s="70"/>
      <c r="E77" s="70"/>
      <c r="F77" s="70"/>
    </row>
    <row r="78" spans="1:6" s="66" customFormat="1" ht="12.75">
      <c r="A78" s="1"/>
      <c r="B78" s="1"/>
      <c r="C78" s="70"/>
      <c r="D78" s="70"/>
      <c r="E78" s="70"/>
      <c r="F78" s="70"/>
    </row>
    <row r="79" spans="1:6" s="66" customFormat="1" ht="12.75">
      <c r="A79" s="1"/>
      <c r="B79" s="1"/>
      <c r="C79" s="70"/>
      <c r="D79" s="70"/>
      <c r="E79" s="70"/>
      <c r="F79" s="70"/>
    </row>
    <row r="80" spans="1:6" s="66" customFormat="1" ht="12.75">
      <c r="A80" s="1"/>
      <c r="B80" s="1"/>
      <c r="C80" s="70"/>
      <c r="D80" s="70"/>
      <c r="E80" s="70"/>
      <c r="F80" s="70"/>
    </row>
    <row r="81" spans="1:6" s="66" customFormat="1" ht="12.75">
      <c r="A81" s="1"/>
      <c r="B81" s="1"/>
      <c r="C81" s="70"/>
      <c r="D81" s="70"/>
      <c r="E81" s="70"/>
      <c r="F81" s="70"/>
    </row>
    <row r="82" spans="1:6" s="66" customFormat="1" ht="12.75">
      <c r="A82" s="1"/>
      <c r="B82" s="1"/>
      <c r="C82" s="70"/>
      <c r="D82" s="70"/>
      <c r="E82" s="70"/>
      <c r="F82" s="70"/>
    </row>
    <row r="83" spans="1:6" s="66" customFormat="1" ht="12.75">
      <c r="A83" s="1"/>
      <c r="B83" s="1"/>
      <c r="C83" s="70"/>
      <c r="D83" s="70"/>
      <c r="E83" s="70"/>
      <c r="F83" s="70"/>
    </row>
    <row r="84" spans="1:6" s="66" customFormat="1" ht="12.75">
      <c r="A84" s="1"/>
      <c r="B84" s="1"/>
      <c r="C84" s="70"/>
      <c r="D84" s="70"/>
      <c r="E84" s="70"/>
      <c r="F84" s="70"/>
    </row>
    <row r="85" spans="1:6" s="66" customFormat="1" ht="12.75">
      <c r="A85" s="1"/>
      <c r="B85" s="1"/>
      <c r="C85" s="70"/>
      <c r="D85" s="70"/>
      <c r="E85" s="70"/>
      <c r="F85" s="70"/>
    </row>
    <row r="86" spans="1:6" s="66" customFormat="1" ht="12.75">
      <c r="A86" s="1"/>
      <c r="B86" s="1"/>
      <c r="C86" s="70"/>
      <c r="D86" s="70"/>
      <c r="E86" s="70"/>
      <c r="F86" s="70"/>
    </row>
    <row r="87" spans="1:6" s="66" customFormat="1" ht="12.75">
      <c r="A87" s="1"/>
      <c r="B87" s="1"/>
      <c r="C87" s="70"/>
      <c r="D87" s="70"/>
      <c r="E87" s="70"/>
      <c r="F87" s="70"/>
    </row>
    <row r="88" spans="1:6" s="66" customFormat="1" ht="12.75">
      <c r="A88" s="1"/>
      <c r="B88" s="1"/>
      <c r="C88" s="70"/>
      <c r="D88" s="70"/>
      <c r="E88" s="70"/>
      <c r="F88" s="70"/>
    </row>
    <row r="89" spans="1:6" s="66" customFormat="1" ht="12.75">
      <c r="A89" s="1"/>
      <c r="B89" s="1"/>
      <c r="C89" s="70"/>
      <c r="D89" s="70"/>
      <c r="E89" s="70"/>
      <c r="F89" s="70"/>
    </row>
    <row r="90" spans="1:6" s="66" customFormat="1" ht="12.75">
      <c r="A90" s="1"/>
      <c r="B90" s="1"/>
      <c r="C90" s="70"/>
      <c r="D90" s="70"/>
      <c r="E90" s="70"/>
      <c r="F90" s="70"/>
    </row>
    <row r="91" spans="1:6" s="66" customFormat="1" ht="12.75">
      <c r="A91" s="1"/>
      <c r="B91" s="1"/>
      <c r="C91" s="70"/>
      <c r="D91" s="70"/>
      <c r="E91" s="70"/>
      <c r="F91" s="70"/>
    </row>
    <row r="92" spans="1:6" s="66" customFormat="1" ht="12.75">
      <c r="A92" s="1"/>
      <c r="B92" s="1"/>
      <c r="C92" s="70"/>
      <c r="D92" s="70"/>
      <c r="E92" s="70"/>
      <c r="F92" s="70"/>
    </row>
    <row r="93" spans="1:6" s="66" customFormat="1" ht="12.75">
      <c r="A93" s="1"/>
      <c r="B93" s="1"/>
      <c r="C93" s="70"/>
      <c r="D93" s="70"/>
      <c r="E93" s="70"/>
      <c r="F93" s="70"/>
    </row>
    <row r="94" spans="1:6" s="66" customFormat="1" ht="12.75">
      <c r="A94" s="1"/>
      <c r="B94" s="1"/>
      <c r="C94" s="70"/>
      <c r="D94" s="70"/>
      <c r="E94" s="70"/>
      <c r="F94" s="70"/>
    </row>
    <row r="95" spans="1:6" s="66" customFormat="1" ht="12.75">
      <c r="A95" s="1"/>
      <c r="B95" s="1"/>
      <c r="C95" s="70"/>
      <c r="D95" s="70"/>
      <c r="E95" s="70"/>
      <c r="F95" s="70"/>
    </row>
    <row r="96" spans="1:6" s="66" customFormat="1" ht="12.75">
      <c r="A96" s="1"/>
      <c r="B96" s="1"/>
      <c r="C96" s="70"/>
      <c r="D96" s="70"/>
      <c r="E96" s="70"/>
      <c r="F96" s="70"/>
    </row>
    <row r="97" spans="1:6" s="66" customFormat="1" ht="12.75">
      <c r="A97" s="1"/>
      <c r="B97" s="1"/>
      <c r="C97" s="70"/>
      <c r="D97" s="70"/>
      <c r="E97" s="70"/>
      <c r="F97" s="70"/>
    </row>
    <row r="98" spans="1:6" s="66" customFormat="1" ht="12.75">
      <c r="A98" s="1"/>
      <c r="B98" s="1"/>
      <c r="C98" s="70"/>
      <c r="D98" s="70"/>
      <c r="E98" s="70"/>
      <c r="F98" s="70"/>
    </row>
    <row r="99" spans="1:6" s="66" customFormat="1" ht="12.75">
      <c r="A99" s="1"/>
      <c r="B99" s="1"/>
      <c r="C99" s="70"/>
      <c r="D99" s="70"/>
      <c r="E99" s="70"/>
      <c r="F99" s="70"/>
    </row>
    <row r="100" spans="1:6" s="66" customFormat="1" ht="12.75">
      <c r="A100" s="1"/>
      <c r="B100" s="1"/>
      <c r="C100" s="70"/>
      <c r="D100" s="70"/>
      <c r="E100" s="70"/>
      <c r="F100" s="70"/>
    </row>
    <row r="101" spans="1:6" s="66" customFormat="1" ht="12.75">
      <c r="A101" s="1"/>
      <c r="B101" s="1"/>
      <c r="C101" s="70"/>
      <c r="D101" s="70"/>
      <c r="E101" s="70"/>
      <c r="F101" s="70"/>
    </row>
    <row r="102" spans="1:6" s="66" customFormat="1" ht="12.75">
      <c r="A102" s="1"/>
      <c r="B102" s="1"/>
      <c r="C102" s="70"/>
      <c r="D102" s="70"/>
      <c r="E102" s="70"/>
      <c r="F102" s="70"/>
    </row>
    <row r="103" spans="1:6" s="66" customFormat="1" ht="12.75">
      <c r="A103" s="1"/>
      <c r="B103" s="1"/>
      <c r="C103" s="1"/>
      <c r="D103" s="70"/>
      <c r="E103" s="70"/>
      <c r="F103" s="70"/>
    </row>
    <row r="104" spans="1:6" s="66" customFormat="1" ht="12.75">
      <c r="A104" s="1"/>
      <c r="B104" s="1"/>
      <c r="C104" s="1"/>
      <c r="D104" s="70"/>
      <c r="E104" s="70"/>
      <c r="F104" s="70"/>
    </row>
    <row r="105" spans="1:6" s="66" customFormat="1" ht="12.75">
      <c r="A105" s="1"/>
      <c r="B105" s="1"/>
      <c r="C105" s="1"/>
      <c r="D105" s="70"/>
      <c r="E105" s="70"/>
      <c r="F105" s="70"/>
    </row>
    <row r="106" spans="1:6" s="66" customFormat="1" ht="12.75">
      <c r="A106" s="1"/>
      <c r="B106" s="1"/>
      <c r="C106" s="1"/>
      <c r="D106" s="70"/>
      <c r="E106" s="70"/>
      <c r="F106" s="70"/>
    </row>
    <row r="107" spans="1:6" s="66" customFormat="1" ht="12.75">
      <c r="A107" s="1"/>
      <c r="B107" s="1"/>
      <c r="C107" s="1"/>
      <c r="D107" s="70"/>
      <c r="E107" s="70"/>
      <c r="F107" s="70"/>
    </row>
  </sheetData>
  <sheetProtection selectLockedCells="1" selectUnlockedCells="1"/>
  <mergeCells count="16">
    <mergeCell ref="E1:F1"/>
    <mergeCell ref="A2:F2"/>
    <mergeCell ref="C3:E3"/>
    <mergeCell ref="C4:E4"/>
    <mergeCell ref="C5:E5"/>
    <mergeCell ref="A12:A13"/>
    <mergeCell ref="B12:B13"/>
    <mergeCell ref="C12:C13"/>
    <mergeCell ref="D12:E12"/>
    <mergeCell ref="F12:F13"/>
    <mergeCell ref="A25:A26"/>
    <mergeCell ref="B25:B26"/>
    <mergeCell ref="C25:C26"/>
    <mergeCell ref="D25:D26"/>
    <mergeCell ref="E25:E26"/>
    <mergeCell ref="F25:F26"/>
  </mergeCells>
  <printOptions/>
  <pageMargins left="0.25" right="0.25" top="0.75" bottom="0.75" header="0.5118055555555555" footer="0.5118055555555555"/>
  <pageSetup horizontalDpi="300" verticalDpi="3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05"/>
  <sheetViews>
    <sheetView workbookViewId="0" topLeftCell="A1">
      <selection activeCell="E32" sqref="E32"/>
    </sheetView>
  </sheetViews>
  <sheetFormatPr defaultColWidth="9.140625" defaultRowHeight="12.75"/>
  <cols>
    <col min="1" max="1" width="4.7109375" style="1" customWidth="1"/>
    <col min="2" max="2" width="45.7109375" style="1" customWidth="1"/>
    <col min="3" max="3" width="13.140625" style="1" customWidth="1"/>
    <col min="4" max="4" width="9.28125" style="1" customWidth="1"/>
    <col min="5" max="5" width="11.7109375" style="1" customWidth="1"/>
    <col min="6" max="6" width="16.140625" style="1" customWidth="1"/>
    <col min="7" max="7" width="11.140625" style="1" customWidth="1"/>
    <col min="8" max="8" width="13.00390625" style="1" customWidth="1"/>
    <col min="9" max="16384" width="8.8515625" style="1" customWidth="1"/>
  </cols>
  <sheetData>
    <row r="1" spans="2:6" ht="12.75">
      <c r="B1" s="1" t="s">
        <v>0</v>
      </c>
      <c r="E1" s="2"/>
      <c r="F1" s="2"/>
    </row>
    <row r="2" spans="1:6" ht="24.75" customHeight="1">
      <c r="A2" s="73" t="s">
        <v>91</v>
      </c>
      <c r="B2" s="73"/>
      <c r="C2" s="73"/>
      <c r="D2" s="73"/>
      <c r="E2" s="73"/>
      <c r="F2" s="73"/>
    </row>
    <row r="3" spans="2:6" ht="12.75">
      <c r="B3" s="4" t="s">
        <v>2</v>
      </c>
      <c r="C3" s="5" t="s">
        <v>3</v>
      </c>
      <c r="D3" s="5"/>
      <c r="E3" s="5"/>
      <c r="F3" s="6"/>
    </row>
    <row r="4" spans="2:6" ht="12.75">
      <c r="B4" s="4" t="s">
        <v>4</v>
      </c>
      <c r="C4" s="7">
        <v>9</v>
      </c>
      <c r="D4" s="7"/>
      <c r="E4" s="7"/>
      <c r="F4" s="8"/>
    </row>
    <row r="5" spans="2:6" ht="12.75">
      <c r="B5" s="9" t="s">
        <v>5</v>
      </c>
      <c r="C5" s="7">
        <v>18172.9</v>
      </c>
      <c r="D5" s="7"/>
      <c r="E5" s="7"/>
      <c r="F5" s="8"/>
    </row>
    <row r="6" spans="2:8" ht="12.75">
      <c r="B6" s="9" t="s">
        <v>6</v>
      </c>
      <c r="C6" s="10">
        <v>2965.6</v>
      </c>
      <c r="D6" s="11"/>
      <c r="E6" s="12"/>
      <c r="F6" s="8"/>
      <c r="H6" s="74"/>
    </row>
    <row r="7" spans="2:8" ht="12.75">
      <c r="B7" s="13" t="s">
        <v>7</v>
      </c>
      <c r="C7" s="14">
        <v>2348149.59</v>
      </c>
      <c r="D7" s="15"/>
      <c r="E7" s="16"/>
      <c r="F7" s="17"/>
      <c r="H7" s="74"/>
    </row>
    <row r="8" spans="2:6" ht="12.75">
      <c r="B8" s="13" t="s">
        <v>8</v>
      </c>
      <c r="C8" s="18">
        <v>9</v>
      </c>
      <c r="D8" s="19"/>
      <c r="E8" s="19"/>
      <c r="F8" s="17"/>
    </row>
    <row r="9" spans="2:5" ht="12.75">
      <c r="B9" s="20" t="s">
        <v>9</v>
      </c>
      <c r="C9" s="21">
        <v>9.5</v>
      </c>
      <c r="D9" s="22"/>
      <c r="E9" s="23"/>
    </row>
    <row r="10" spans="2:5" ht="12.75">
      <c r="B10" s="20" t="s">
        <v>10</v>
      </c>
      <c r="C10" s="21">
        <f>D49</f>
        <v>101725</v>
      </c>
      <c r="D10" s="22"/>
      <c r="E10" s="23"/>
    </row>
    <row r="11" spans="2:5" ht="12.75">
      <c r="B11" s="20" t="s">
        <v>11</v>
      </c>
      <c r="C11" s="24">
        <f>C5*C9*12</f>
        <v>2071710.6</v>
      </c>
      <c r="D11" s="22">
        <f>C11/12</f>
        <v>172642.55000000002</v>
      </c>
      <c r="E11" s="23"/>
    </row>
    <row r="12" spans="1:6" ht="12.75" customHeight="1">
      <c r="A12" s="25" t="s">
        <v>12</v>
      </c>
      <c r="B12" s="26" t="s">
        <v>13</v>
      </c>
      <c r="C12" s="27" t="s">
        <v>14</v>
      </c>
      <c r="D12" s="27" t="s">
        <v>15</v>
      </c>
      <c r="E12" s="27"/>
      <c r="F12" s="27" t="s">
        <v>16</v>
      </c>
    </row>
    <row r="13" spans="1:6" ht="12.75">
      <c r="A13" s="25"/>
      <c r="B13" s="26"/>
      <c r="C13" s="27"/>
      <c r="D13" s="28" t="s">
        <v>17</v>
      </c>
      <c r="E13" s="28" t="s">
        <v>18</v>
      </c>
      <c r="F13" s="27"/>
    </row>
    <row r="14" spans="1:6" ht="12.75">
      <c r="A14" s="29" t="s">
        <v>19</v>
      </c>
      <c r="B14" s="30" t="s">
        <v>20</v>
      </c>
      <c r="C14" s="31">
        <f>D14*C5</f>
        <v>84322.256</v>
      </c>
      <c r="D14" s="31">
        <v>4.64</v>
      </c>
      <c r="E14" s="31">
        <f>C14*12</f>
        <v>1011867.0719999999</v>
      </c>
      <c r="F14" s="31">
        <f>C14*12</f>
        <v>1011867.0719999999</v>
      </c>
    </row>
    <row r="15" spans="1:6" ht="12.75">
      <c r="A15" s="32" t="s">
        <v>21</v>
      </c>
      <c r="B15" s="33" t="s">
        <v>22</v>
      </c>
      <c r="C15" s="31">
        <f>D15*C5</f>
        <v>12175.843000000003</v>
      </c>
      <c r="D15" s="31">
        <v>0.67</v>
      </c>
      <c r="E15" s="31">
        <f>C15*12</f>
        <v>146110.11600000004</v>
      </c>
      <c r="F15" s="31">
        <f>C15*12</f>
        <v>146110.11600000004</v>
      </c>
    </row>
    <row r="16" spans="1:6" ht="12.75">
      <c r="A16" s="32" t="s">
        <v>23</v>
      </c>
      <c r="B16" s="33" t="s">
        <v>24</v>
      </c>
      <c r="C16" s="31">
        <v>2700</v>
      </c>
      <c r="D16" s="31">
        <f>C16/C5</f>
        <v>0.14857287499518512</v>
      </c>
      <c r="E16" s="31">
        <f>C16*12</f>
        <v>32400</v>
      </c>
      <c r="F16" s="31">
        <f>C16*12</f>
        <v>32400</v>
      </c>
    </row>
    <row r="17" spans="1:6" ht="12.75">
      <c r="A17" s="34" t="s">
        <v>25</v>
      </c>
      <c r="B17" s="23" t="s">
        <v>26</v>
      </c>
      <c r="C17" s="31">
        <f>E17/12</f>
        <v>65.80499999999999</v>
      </c>
      <c r="D17" s="31">
        <f>C17/C5</f>
        <v>0.003621051125577095</v>
      </c>
      <c r="E17" s="35">
        <f>C8*87.74</f>
        <v>789.66</v>
      </c>
      <c r="F17" s="31">
        <f>C17*12</f>
        <v>789.6599999999999</v>
      </c>
    </row>
    <row r="18" spans="1:6" ht="12.75">
      <c r="A18" s="34" t="s">
        <v>27</v>
      </c>
      <c r="B18" s="75" t="s">
        <v>28</v>
      </c>
      <c r="C18" s="76">
        <f>E18/12</f>
        <v>247.13333333333333</v>
      </c>
      <c r="D18" s="76">
        <f>C18/C5</f>
        <v>0.013599003644621018</v>
      </c>
      <c r="E18" s="76">
        <f>C6*1</f>
        <v>2965.6</v>
      </c>
      <c r="F18" s="76">
        <f>C18*12</f>
        <v>2965.6</v>
      </c>
    </row>
    <row r="19" spans="1:6" ht="12.75">
      <c r="A19" s="34" t="s">
        <v>29</v>
      </c>
      <c r="B19" s="75" t="s">
        <v>30</v>
      </c>
      <c r="C19" s="76">
        <f>E19/12</f>
        <v>518.98</v>
      </c>
      <c r="D19" s="76">
        <f>C19/C5</f>
        <v>0.02855790765370414</v>
      </c>
      <c r="E19" s="76">
        <f>C6*2.1</f>
        <v>6227.76</v>
      </c>
      <c r="F19" s="76">
        <f>C19*12</f>
        <v>6227.76</v>
      </c>
    </row>
    <row r="20" spans="1:6" s="81" customFormat="1" ht="15" customHeight="1">
      <c r="A20" s="77" t="s">
        <v>31</v>
      </c>
      <c r="B20" s="78" t="s">
        <v>32</v>
      </c>
      <c r="C20" s="79">
        <f>C11*0.12/12</f>
        <v>20717.106</v>
      </c>
      <c r="D20" s="79">
        <f>C20/C5</f>
        <v>1.14</v>
      </c>
      <c r="E20" s="80">
        <f>C11*0.12</f>
        <v>248605.272</v>
      </c>
      <c r="F20" s="79">
        <f>C20*12</f>
        <v>248605.272</v>
      </c>
    </row>
    <row r="21" spans="1:6" ht="12.75">
      <c r="A21" s="34" t="s">
        <v>33</v>
      </c>
      <c r="B21" s="36" t="s">
        <v>34</v>
      </c>
      <c r="C21" s="31">
        <f>C11*0.009/12</f>
        <v>1553.78295</v>
      </c>
      <c r="D21" s="31">
        <f>C21/C5</f>
        <v>0.08549999999999999</v>
      </c>
      <c r="E21" s="35">
        <f>C11*0.009</f>
        <v>18645.3954</v>
      </c>
      <c r="F21" s="31">
        <f>C21*12</f>
        <v>18645.3954</v>
      </c>
    </row>
    <row r="22" spans="1:6" s="37" customFormat="1" ht="12.75">
      <c r="A22" s="34" t="s">
        <v>35</v>
      </c>
      <c r="B22" s="36" t="s">
        <v>36</v>
      </c>
      <c r="C22" s="31">
        <f>E22/12</f>
        <v>4316.06375</v>
      </c>
      <c r="D22" s="31">
        <f>C22/C5</f>
        <v>0.2375</v>
      </c>
      <c r="E22" s="35">
        <f>C11*0.025</f>
        <v>51792.76500000001</v>
      </c>
      <c r="F22" s="31">
        <f>C22*12</f>
        <v>51792.765</v>
      </c>
    </row>
    <row r="23" spans="1:6" s="42" customFormat="1" ht="12.75">
      <c r="A23" s="38" t="s">
        <v>37</v>
      </c>
      <c r="B23" s="39" t="s">
        <v>38</v>
      </c>
      <c r="C23" s="40">
        <f>E23/12</f>
        <v>1956.791325</v>
      </c>
      <c r="D23" s="40">
        <f>E23/C5/12</f>
        <v>0.10767633811884729</v>
      </c>
      <c r="E23" s="41">
        <f>C7*0.01</f>
        <v>23481.495899999998</v>
      </c>
      <c r="F23" s="31">
        <f>C23*12</f>
        <v>23481.495899999998</v>
      </c>
    </row>
    <row r="24" spans="1:6" s="45" customFormat="1" ht="12.75">
      <c r="A24" s="43"/>
      <c r="B24" s="22" t="s">
        <v>39</v>
      </c>
      <c r="C24" s="44">
        <f>SUM(C14:C23)</f>
        <v>128573.76135833333</v>
      </c>
      <c r="D24" s="44">
        <f>SUM(D14:D23)</f>
        <v>7.075027175537935</v>
      </c>
      <c r="E24" s="44">
        <f>SUM(E14:E23)</f>
        <v>1542885.1363</v>
      </c>
      <c r="F24" s="44">
        <f>SUM(F14:F23)</f>
        <v>1542885.1363</v>
      </c>
    </row>
    <row r="25" spans="1:6" ht="12.75" customHeight="1">
      <c r="A25" s="48" t="s">
        <v>41</v>
      </c>
      <c r="B25" s="49" t="s">
        <v>42</v>
      </c>
      <c r="C25" s="31"/>
      <c r="D25" s="31"/>
      <c r="E25" s="35"/>
      <c r="F25" s="35"/>
    </row>
    <row r="26" spans="1:6" ht="1.5" customHeight="1">
      <c r="A26" s="48"/>
      <c r="B26" s="49"/>
      <c r="C26" s="31"/>
      <c r="D26" s="31"/>
      <c r="E26" s="35"/>
      <c r="F26" s="35"/>
    </row>
    <row r="27" spans="1:6" s="86" customFormat="1" ht="12.75">
      <c r="A27" s="82" t="s">
        <v>43</v>
      </c>
      <c r="B27" s="83" t="s">
        <v>48</v>
      </c>
      <c r="C27" s="84">
        <f>E27/12</f>
        <v>1875</v>
      </c>
      <c r="D27" s="84">
        <f>C27/C5</f>
        <v>0.10317560763554523</v>
      </c>
      <c r="E27" s="85">
        <f>2500*9</f>
        <v>22500</v>
      </c>
      <c r="F27" s="85"/>
    </row>
    <row r="28" spans="1:6" ht="12.75">
      <c r="A28" s="34" t="s">
        <v>45</v>
      </c>
      <c r="B28" s="36" t="s">
        <v>92</v>
      </c>
      <c r="C28" s="31">
        <f>E28/12</f>
        <v>3333.3333333333335</v>
      </c>
      <c r="D28" s="31">
        <f>C28/C5</f>
        <v>0.18342330246319152</v>
      </c>
      <c r="E28" s="35">
        <v>40000</v>
      </c>
      <c r="F28" s="35"/>
    </row>
    <row r="29" spans="1:6" ht="12.75">
      <c r="A29" s="34" t="s">
        <v>47</v>
      </c>
      <c r="B29" s="36" t="s">
        <v>105</v>
      </c>
      <c r="C29" s="31">
        <f>E29/12</f>
        <v>10000</v>
      </c>
      <c r="D29" s="31">
        <f>C29/C5</f>
        <v>0.5502699073895746</v>
      </c>
      <c r="E29" s="35">
        <v>120000</v>
      </c>
      <c r="F29" s="35"/>
    </row>
    <row r="30" spans="1:6" ht="12.75">
      <c r="A30" s="82" t="s">
        <v>49</v>
      </c>
      <c r="B30" s="33" t="s">
        <v>64</v>
      </c>
      <c r="C30" s="31">
        <f>E30/12</f>
        <v>1333.3333333333333</v>
      </c>
      <c r="D30" s="31">
        <f>C30/C5</f>
        <v>0.0733693209852766</v>
      </c>
      <c r="E30" s="51">
        <v>16000</v>
      </c>
      <c r="F30" s="35"/>
    </row>
    <row r="31" spans="1:6" ht="12.75">
      <c r="A31" s="34" t="s">
        <v>51</v>
      </c>
      <c r="B31" s="33" t="s">
        <v>94</v>
      </c>
      <c r="C31" s="31">
        <f>E31/12</f>
        <v>4166.666666666667</v>
      </c>
      <c r="D31" s="31">
        <f>C31/C5</f>
        <v>0.2292791280789894</v>
      </c>
      <c r="E31" s="51">
        <v>50000</v>
      </c>
      <c r="F31" s="35"/>
    </row>
    <row r="32" spans="1:6" ht="12.75">
      <c r="A32" s="34" t="s">
        <v>53</v>
      </c>
      <c r="B32" s="87" t="s">
        <v>106</v>
      </c>
      <c r="C32" s="79">
        <f>E32/12</f>
        <v>7500</v>
      </c>
      <c r="D32" s="79">
        <f>C32/C5</f>
        <v>0.4127024305421809</v>
      </c>
      <c r="E32" s="88">
        <v>90000</v>
      </c>
      <c r="F32" s="35"/>
    </row>
    <row r="33" spans="1:6" ht="12.75">
      <c r="A33" s="82" t="s">
        <v>55</v>
      </c>
      <c r="B33" s="50" t="s">
        <v>96</v>
      </c>
      <c r="C33" s="31">
        <f>E33/12</f>
        <v>2500</v>
      </c>
      <c r="D33" s="31">
        <f>C33/C5</f>
        <v>0.13756747684739365</v>
      </c>
      <c r="E33" s="51">
        <v>30000</v>
      </c>
      <c r="F33" s="35"/>
    </row>
    <row r="34" spans="1:6" ht="12.75">
      <c r="A34" s="34" t="s">
        <v>57</v>
      </c>
      <c r="B34" s="33" t="s">
        <v>97</v>
      </c>
      <c r="C34" s="40">
        <f>E34/12</f>
        <v>3333.3333333333335</v>
      </c>
      <c r="D34" s="40">
        <f>C34/C5</f>
        <v>0.18342330246319152</v>
      </c>
      <c r="E34" s="54">
        <v>40000</v>
      </c>
      <c r="F34" s="35"/>
    </row>
    <row r="35" spans="1:6" ht="12.75">
      <c r="A35" s="34" t="s">
        <v>100</v>
      </c>
      <c r="B35" s="90" t="s">
        <v>107</v>
      </c>
      <c r="C35" s="54">
        <f>E35/12</f>
        <v>10000</v>
      </c>
      <c r="D35" s="88">
        <f>C35/C5</f>
        <v>0.5502699073895746</v>
      </c>
      <c r="E35" s="88">
        <v>120000</v>
      </c>
      <c r="F35" s="35"/>
    </row>
    <row r="36" spans="1:6" ht="12.75">
      <c r="A36" s="33"/>
      <c r="B36" s="55" t="s">
        <v>77</v>
      </c>
      <c r="C36" s="56">
        <f>SUM(C27:C34)</f>
        <v>34041.66666666667</v>
      </c>
      <c r="D36" s="56">
        <f>SUM(D27:D35)</f>
        <v>2.4234803837949177</v>
      </c>
      <c r="E36" s="56">
        <f>SUM(E27:E34)</f>
        <v>408500</v>
      </c>
      <c r="F36" s="31"/>
    </row>
    <row r="37" spans="1:6" ht="12.75">
      <c r="A37" s="33"/>
      <c r="B37" s="55" t="s">
        <v>78</v>
      </c>
      <c r="C37" s="44"/>
      <c r="D37" s="44">
        <f>SUM(D36+D24)</f>
        <v>9.498507559332852</v>
      </c>
      <c r="E37" s="44"/>
      <c r="F37" s="31"/>
    </row>
    <row r="38" spans="1:6" s="93" customFormat="1" ht="22.5" customHeight="1">
      <c r="A38" s="87"/>
      <c r="B38" s="91" t="s">
        <v>102</v>
      </c>
      <c r="C38" s="92"/>
      <c r="D38" s="92"/>
      <c r="E38" s="92"/>
      <c r="F38" s="92">
        <v>362339.82</v>
      </c>
    </row>
    <row r="39" spans="1:6" ht="12.75">
      <c r="A39" s="33"/>
      <c r="B39" s="55" t="s">
        <v>79</v>
      </c>
      <c r="C39" s="60"/>
      <c r="D39"/>
      <c r="E39"/>
      <c r="F39" s="94"/>
    </row>
    <row r="40" spans="1:6" s="58" customFormat="1" ht="12.75">
      <c r="A40" s="38"/>
      <c r="B40" s="32" t="s">
        <v>80</v>
      </c>
      <c r="C40" s="62">
        <v>450</v>
      </c>
      <c r="D40" s="63">
        <f>C40*12</f>
        <v>5400</v>
      </c>
      <c r="E40"/>
      <c r="F40" s="95"/>
    </row>
    <row r="41" spans="1:6" s="97" customFormat="1" ht="12.75">
      <c r="A41" s="96"/>
      <c r="B41" s="33" t="s">
        <v>81</v>
      </c>
      <c r="C41" s="62">
        <v>450</v>
      </c>
      <c r="D41" s="63">
        <f>C41*12</f>
        <v>5400</v>
      </c>
      <c r="E41"/>
      <c r="F41" s="95"/>
    </row>
    <row r="42" spans="1:6" s="99" customFormat="1" ht="15" customHeight="1">
      <c r="A42" s="98"/>
      <c r="B42" s="55" t="s">
        <v>82</v>
      </c>
      <c r="C42" s="62"/>
      <c r="D42"/>
      <c r="E42"/>
      <c r="F42" s="95"/>
    </row>
    <row r="43" spans="1:6" s="99" customFormat="1" ht="15" customHeight="1">
      <c r="A43" s="98"/>
      <c r="B43" s="33" t="s">
        <v>103</v>
      </c>
      <c r="C43" s="63">
        <v>1062</v>
      </c>
      <c r="D43" s="63">
        <f>C43*12</f>
        <v>12744</v>
      </c>
      <c r="E43"/>
      <c r="F43" s="95"/>
    </row>
    <row r="44" spans="1:6" s="58" customFormat="1" ht="12.75">
      <c r="A44" s="32"/>
      <c r="B44" s="33" t="s">
        <v>104</v>
      </c>
      <c r="C44" s="63">
        <v>350</v>
      </c>
      <c r="D44" s="63">
        <f>C44*12</f>
        <v>4200</v>
      </c>
      <c r="E44"/>
      <c r="F44" s="100"/>
    </row>
    <row r="45" spans="1:6" ht="12.75">
      <c r="A45" s="32"/>
      <c r="B45" s="33" t="s">
        <v>84</v>
      </c>
      <c r="C45" s="62">
        <v>400</v>
      </c>
      <c r="D45" s="62">
        <f>C45*12</f>
        <v>4800</v>
      </c>
      <c r="E45"/>
      <c r="F45" s="101"/>
    </row>
    <row r="46" spans="1:6" ht="12.75">
      <c r="A46" s="59"/>
      <c r="B46" s="55" t="s">
        <v>85</v>
      </c>
      <c r="C46" s="60"/>
      <c r="D46" s="60"/>
      <c r="E46" s="61"/>
      <c r="F46" s="61"/>
    </row>
    <row r="47" spans="1:6" ht="12.75">
      <c r="A47" s="59"/>
      <c r="B47" s="33" t="s">
        <v>86</v>
      </c>
      <c r="C47" s="62">
        <v>28861</v>
      </c>
      <c r="D47" s="62">
        <v>28861</v>
      </c>
      <c r="E47" s="61"/>
      <c r="F47" s="61"/>
    </row>
    <row r="48" spans="1:6" ht="12.75">
      <c r="A48" s="59"/>
      <c r="B48" s="33" t="s">
        <v>87</v>
      </c>
      <c r="C48" s="62">
        <v>40320</v>
      </c>
      <c r="D48" s="62">
        <v>40320</v>
      </c>
      <c r="E48" s="61"/>
      <c r="F48" s="61"/>
    </row>
    <row r="49" spans="1:6" ht="12.75">
      <c r="A49" s="59"/>
      <c r="B49" s="62" t="s">
        <v>88</v>
      </c>
      <c r="C49" s="60">
        <f>SUM(C39:C48)</f>
        <v>71893</v>
      </c>
      <c r="D49" s="60">
        <f>SUM(D39:D48)</f>
        <v>101725</v>
      </c>
      <c r="E49" s="61"/>
      <c r="F49" s="61"/>
    </row>
    <row r="50" spans="1:6" ht="12.75">
      <c r="A50" s="59"/>
      <c r="B50"/>
      <c r="C50"/>
      <c r="D50" s="61"/>
      <c r="E50" s="61"/>
      <c r="F50" s="61"/>
    </row>
    <row r="51" spans="1:6" ht="12.75">
      <c r="A51" s="59"/>
      <c r="B51"/>
      <c r="C51"/>
      <c r="D51" s="61"/>
      <c r="E51" s="61"/>
      <c r="F51" s="61"/>
    </row>
    <row r="52" spans="1:6" ht="12.75">
      <c r="A52" s="59"/>
      <c r="B52"/>
      <c r="C52"/>
      <c r="D52" s="61"/>
      <c r="E52" s="61"/>
      <c r="F52" s="61"/>
    </row>
    <row r="53" spans="1:6" s="45" customFormat="1" ht="12.75">
      <c r="A53" s="64"/>
      <c r="B53"/>
      <c r="C53"/>
      <c r="D53" s="65"/>
      <c r="E53" s="65"/>
      <c r="F53" s="65"/>
    </row>
    <row r="54" spans="1:6" ht="12.75">
      <c r="A54" s="59"/>
      <c r="B54"/>
      <c r="C54"/>
      <c r="D54" s="61"/>
      <c r="E54" s="61"/>
      <c r="F54" s="61"/>
    </row>
    <row r="55" spans="1:6" ht="12.75">
      <c r="A55" s="59"/>
      <c r="B55"/>
      <c r="C55"/>
      <c r="D55" s="61"/>
      <c r="E55" s="61"/>
      <c r="F55" s="61"/>
    </row>
    <row r="56" spans="1:5" ht="12.75">
      <c r="A56" s="59"/>
      <c r="B56"/>
      <c r="C56"/>
      <c r="D56" s="61"/>
      <c r="E56" s="66"/>
    </row>
    <row r="57" spans="1:6" ht="15" customHeight="1">
      <c r="A57" s="69"/>
      <c r="B57" s="69"/>
      <c r="C57" s="70"/>
      <c r="D57" s="69"/>
      <c r="E57" s="61"/>
      <c r="F57" s="61"/>
    </row>
    <row r="58" spans="1:6" ht="12.75">
      <c r="A58" s="59"/>
      <c r="B58" s="59"/>
      <c r="C58" s="70"/>
      <c r="D58" s="61"/>
      <c r="E58" s="61"/>
      <c r="F58" s="61"/>
    </row>
    <row r="59" spans="1:6" ht="12.75">
      <c r="A59" s="71"/>
      <c r="B59" s="71"/>
      <c r="C59" s="70"/>
      <c r="D59" s="70"/>
      <c r="E59" s="70"/>
      <c r="F59" s="70"/>
    </row>
    <row r="60" spans="1:6" ht="12.75">
      <c r="A60" s="71"/>
      <c r="B60" s="71"/>
      <c r="C60" s="70"/>
      <c r="D60" s="70"/>
      <c r="E60" s="70"/>
      <c r="F60" s="70"/>
    </row>
    <row r="61" spans="1:6" ht="12.75">
      <c r="A61" s="71"/>
      <c r="B61" s="71"/>
      <c r="C61" s="70"/>
      <c r="D61" s="70"/>
      <c r="E61" s="70"/>
      <c r="F61" s="70"/>
    </row>
    <row r="62" spans="1:6" ht="12.75">
      <c r="A62" s="71"/>
      <c r="B62" s="71"/>
      <c r="C62" s="70"/>
      <c r="D62" s="70"/>
      <c r="E62" s="70"/>
      <c r="F62" s="70"/>
    </row>
    <row r="63" spans="1:6" ht="12.75">
      <c r="A63" s="71"/>
      <c r="B63" s="71"/>
      <c r="C63" s="70"/>
      <c r="D63" s="70"/>
      <c r="E63" s="70"/>
      <c r="F63" s="70"/>
    </row>
    <row r="64" spans="1:6" s="66" customFormat="1" ht="12.75">
      <c r="A64" s="71"/>
      <c r="B64" s="71"/>
      <c r="C64" s="70"/>
      <c r="D64" s="70"/>
      <c r="E64" s="70"/>
      <c r="F64" s="70"/>
    </row>
    <row r="65" spans="1:6" s="66" customFormat="1" ht="12.75">
      <c r="A65" s="71"/>
      <c r="B65" s="71"/>
      <c r="C65" s="70"/>
      <c r="D65" s="70"/>
      <c r="E65" s="70"/>
      <c r="F65" s="70"/>
    </row>
    <row r="66" spans="1:6" s="66" customFormat="1" ht="12.75">
      <c r="A66" s="71"/>
      <c r="B66" s="71"/>
      <c r="C66" s="70"/>
      <c r="D66" s="70"/>
      <c r="E66" s="70"/>
      <c r="F66" s="70"/>
    </row>
    <row r="67" spans="1:6" s="66" customFormat="1" ht="12.75">
      <c r="A67" s="71"/>
      <c r="B67" s="71"/>
      <c r="C67" s="70"/>
      <c r="D67" s="70"/>
      <c r="E67" s="70"/>
      <c r="F67" s="70"/>
    </row>
    <row r="68" spans="1:6" s="66" customFormat="1" ht="12.75">
      <c r="A68" s="71"/>
      <c r="B68" s="71"/>
      <c r="C68" s="70"/>
      <c r="D68" s="70"/>
      <c r="E68" s="70"/>
      <c r="F68" s="70"/>
    </row>
    <row r="69" spans="1:6" s="66" customFormat="1" ht="12.75">
      <c r="A69" s="71"/>
      <c r="B69" s="71"/>
      <c r="C69" s="70"/>
      <c r="D69" s="70"/>
      <c r="E69" s="70"/>
      <c r="F69" s="70"/>
    </row>
    <row r="70" spans="1:6" s="66" customFormat="1" ht="12.75">
      <c r="A70" s="1"/>
      <c r="B70" s="1"/>
      <c r="C70" s="70"/>
      <c r="D70" s="70"/>
      <c r="E70" s="70"/>
      <c r="F70" s="70"/>
    </row>
    <row r="71" spans="1:6" s="66" customFormat="1" ht="12.75">
      <c r="A71" s="1"/>
      <c r="B71" s="1"/>
      <c r="C71" s="70"/>
      <c r="D71" s="70"/>
      <c r="E71" s="70"/>
      <c r="F71" s="70"/>
    </row>
    <row r="72" spans="1:6" s="66" customFormat="1" ht="12.75">
      <c r="A72" s="1"/>
      <c r="B72" s="1"/>
      <c r="C72" s="70"/>
      <c r="D72" s="70"/>
      <c r="E72" s="70"/>
      <c r="F72" s="70"/>
    </row>
    <row r="73" spans="1:6" s="66" customFormat="1" ht="12.75">
      <c r="A73" s="1"/>
      <c r="B73" s="1"/>
      <c r="C73" s="70"/>
      <c r="D73" s="70"/>
      <c r="E73" s="70"/>
      <c r="F73" s="70"/>
    </row>
    <row r="74" spans="1:6" s="66" customFormat="1" ht="12.75">
      <c r="A74" s="1"/>
      <c r="B74" s="1"/>
      <c r="C74" s="70"/>
      <c r="D74" s="70"/>
      <c r="E74" s="70"/>
      <c r="F74" s="70"/>
    </row>
    <row r="75" spans="1:6" s="66" customFormat="1" ht="12.75">
      <c r="A75" s="1"/>
      <c r="B75" s="1"/>
      <c r="C75" s="70"/>
      <c r="D75" s="70"/>
      <c r="E75" s="70"/>
      <c r="F75" s="70"/>
    </row>
    <row r="76" spans="1:6" s="66" customFormat="1" ht="12.75">
      <c r="A76" s="1"/>
      <c r="B76" s="1"/>
      <c r="C76" s="70"/>
      <c r="D76" s="70"/>
      <c r="E76" s="70"/>
      <c r="F76" s="70"/>
    </row>
    <row r="77" spans="1:6" s="66" customFormat="1" ht="12.75">
      <c r="A77" s="1"/>
      <c r="B77" s="1"/>
      <c r="C77" s="70"/>
      <c r="D77" s="70"/>
      <c r="E77" s="70"/>
      <c r="F77" s="70"/>
    </row>
    <row r="78" spans="1:6" s="66" customFormat="1" ht="12.75">
      <c r="A78" s="1"/>
      <c r="B78" s="1"/>
      <c r="C78" s="70"/>
      <c r="D78" s="70"/>
      <c r="E78" s="70"/>
      <c r="F78" s="70"/>
    </row>
    <row r="79" spans="1:6" s="66" customFormat="1" ht="12.75">
      <c r="A79" s="1"/>
      <c r="B79" s="1"/>
      <c r="C79" s="70"/>
      <c r="D79" s="70"/>
      <c r="E79" s="70"/>
      <c r="F79" s="70"/>
    </row>
    <row r="80" spans="1:6" s="66" customFormat="1" ht="12.75">
      <c r="A80" s="1"/>
      <c r="B80" s="1"/>
      <c r="C80" s="70"/>
      <c r="D80" s="70"/>
      <c r="E80" s="70"/>
      <c r="F80" s="70"/>
    </row>
    <row r="81" spans="1:6" s="66" customFormat="1" ht="12.75">
      <c r="A81" s="1"/>
      <c r="B81" s="1"/>
      <c r="C81" s="70"/>
      <c r="D81" s="70"/>
      <c r="E81" s="70"/>
      <c r="F81" s="70"/>
    </row>
    <row r="82" spans="1:6" s="66" customFormat="1" ht="12.75">
      <c r="A82" s="1"/>
      <c r="B82" s="1"/>
      <c r="C82" s="70"/>
      <c r="D82" s="70"/>
      <c r="E82" s="70"/>
      <c r="F82" s="70"/>
    </row>
    <row r="83" spans="1:6" s="66" customFormat="1" ht="12.75">
      <c r="A83" s="1"/>
      <c r="B83" s="1"/>
      <c r="C83" s="70"/>
      <c r="D83" s="70"/>
      <c r="E83" s="70"/>
      <c r="F83" s="70"/>
    </row>
    <row r="84" spans="1:6" s="66" customFormat="1" ht="12.75">
      <c r="A84" s="1"/>
      <c r="B84" s="1"/>
      <c r="C84" s="70"/>
      <c r="D84" s="70"/>
      <c r="E84" s="70"/>
      <c r="F84" s="70"/>
    </row>
    <row r="85" spans="1:6" s="66" customFormat="1" ht="12.75">
      <c r="A85" s="1"/>
      <c r="B85" s="1"/>
      <c r="C85" s="70"/>
      <c r="D85" s="70"/>
      <c r="E85" s="70"/>
      <c r="F85" s="70"/>
    </row>
    <row r="86" spans="1:6" s="66" customFormat="1" ht="12.75">
      <c r="A86" s="1"/>
      <c r="B86" s="1"/>
      <c r="C86" s="70"/>
      <c r="D86" s="70"/>
      <c r="E86" s="70"/>
      <c r="F86" s="70"/>
    </row>
    <row r="87" spans="1:6" s="66" customFormat="1" ht="12.75">
      <c r="A87" s="1"/>
      <c r="B87" s="1"/>
      <c r="C87" s="70"/>
      <c r="D87" s="70"/>
      <c r="E87" s="70"/>
      <c r="F87" s="70"/>
    </row>
    <row r="88" spans="1:6" s="66" customFormat="1" ht="12.75">
      <c r="A88" s="1"/>
      <c r="B88" s="1"/>
      <c r="C88" s="70"/>
      <c r="D88" s="70"/>
      <c r="E88" s="70"/>
      <c r="F88" s="70"/>
    </row>
    <row r="89" spans="1:6" s="66" customFormat="1" ht="12.75">
      <c r="A89" s="1"/>
      <c r="B89" s="1"/>
      <c r="C89" s="70"/>
      <c r="D89" s="70"/>
      <c r="E89" s="70"/>
      <c r="F89" s="70"/>
    </row>
    <row r="90" spans="1:6" s="66" customFormat="1" ht="12.75">
      <c r="A90" s="1"/>
      <c r="B90" s="1"/>
      <c r="C90" s="70"/>
      <c r="D90" s="70"/>
      <c r="E90" s="70"/>
      <c r="F90" s="70"/>
    </row>
    <row r="91" spans="1:6" s="66" customFormat="1" ht="12.75">
      <c r="A91" s="1"/>
      <c r="B91" s="1"/>
      <c r="C91" s="70"/>
      <c r="D91" s="70"/>
      <c r="E91" s="70"/>
      <c r="F91" s="70"/>
    </row>
    <row r="92" spans="1:6" s="66" customFormat="1" ht="12.75">
      <c r="A92" s="1"/>
      <c r="B92" s="1"/>
      <c r="C92" s="70"/>
      <c r="D92" s="70"/>
      <c r="E92" s="70"/>
      <c r="F92" s="70"/>
    </row>
    <row r="93" spans="1:6" s="66" customFormat="1" ht="12.75">
      <c r="A93" s="1"/>
      <c r="B93" s="1"/>
      <c r="C93" s="70"/>
      <c r="D93" s="70"/>
      <c r="E93" s="70"/>
      <c r="F93" s="70"/>
    </row>
    <row r="94" spans="1:6" s="66" customFormat="1" ht="12.75">
      <c r="A94" s="1"/>
      <c r="B94" s="1"/>
      <c r="C94" s="70"/>
      <c r="D94" s="70"/>
      <c r="E94" s="70"/>
      <c r="F94" s="70"/>
    </row>
    <row r="95" spans="1:6" s="66" customFormat="1" ht="12.75">
      <c r="A95" s="1"/>
      <c r="B95" s="1"/>
      <c r="C95" s="70"/>
      <c r="D95" s="70"/>
      <c r="E95" s="70"/>
      <c r="F95" s="70"/>
    </row>
    <row r="96" spans="1:6" s="66" customFormat="1" ht="12.75">
      <c r="A96" s="1"/>
      <c r="B96" s="1"/>
      <c r="C96" s="70"/>
      <c r="D96" s="70"/>
      <c r="E96" s="70"/>
      <c r="F96" s="70"/>
    </row>
    <row r="97" spans="1:6" s="66" customFormat="1" ht="12.75">
      <c r="A97" s="1"/>
      <c r="B97" s="1"/>
      <c r="C97" s="70"/>
      <c r="D97" s="70"/>
      <c r="E97" s="70"/>
      <c r="F97" s="70"/>
    </row>
    <row r="98" spans="1:6" s="66" customFormat="1" ht="12.75">
      <c r="A98" s="1"/>
      <c r="B98" s="1"/>
      <c r="C98" s="70"/>
      <c r="D98" s="70"/>
      <c r="E98" s="70"/>
      <c r="F98" s="70"/>
    </row>
    <row r="99" spans="1:6" s="66" customFormat="1" ht="12.75">
      <c r="A99" s="1"/>
      <c r="B99" s="1"/>
      <c r="C99" s="70"/>
      <c r="D99" s="70"/>
      <c r="E99" s="70"/>
      <c r="F99" s="70"/>
    </row>
    <row r="100" spans="1:6" s="66" customFormat="1" ht="12.75">
      <c r="A100" s="1"/>
      <c r="B100" s="1"/>
      <c r="C100" s="70"/>
      <c r="D100" s="70"/>
      <c r="E100" s="70"/>
      <c r="F100" s="70"/>
    </row>
    <row r="101" spans="1:6" s="66" customFormat="1" ht="12.75">
      <c r="A101" s="1"/>
      <c r="B101" s="1"/>
      <c r="C101" s="1"/>
      <c r="D101" s="70"/>
      <c r="E101" s="70"/>
      <c r="F101" s="70"/>
    </row>
    <row r="102" spans="1:6" s="66" customFormat="1" ht="12.75">
      <c r="A102" s="1"/>
      <c r="B102" s="1"/>
      <c r="C102" s="1"/>
      <c r="D102" s="70"/>
      <c r="E102" s="70"/>
      <c r="F102" s="70"/>
    </row>
    <row r="103" spans="1:6" s="66" customFormat="1" ht="12.75">
      <c r="A103" s="1"/>
      <c r="B103" s="1"/>
      <c r="C103" s="1"/>
      <c r="D103" s="70"/>
      <c r="E103" s="70"/>
      <c r="F103" s="70"/>
    </row>
    <row r="104" spans="1:6" s="66" customFormat="1" ht="12.75">
      <c r="A104" s="1"/>
      <c r="B104" s="1"/>
      <c r="C104" s="1"/>
      <c r="D104" s="70"/>
      <c r="E104" s="70"/>
      <c r="F104" s="70"/>
    </row>
    <row r="105" spans="1:6" s="66" customFormat="1" ht="12.75">
      <c r="A105" s="1"/>
      <c r="B105" s="1"/>
      <c r="C105" s="1"/>
      <c r="D105" s="70"/>
      <c r="E105" s="70"/>
      <c r="F105" s="70"/>
    </row>
  </sheetData>
  <sheetProtection selectLockedCells="1" selectUnlockedCells="1"/>
  <mergeCells count="16">
    <mergeCell ref="E1:F1"/>
    <mergeCell ref="A2:F2"/>
    <mergeCell ref="C3:E3"/>
    <mergeCell ref="C4:E4"/>
    <mergeCell ref="C5:E5"/>
    <mergeCell ref="A12:A13"/>
    <mergeCell ref="B12:B13"/>
    <mergeCell ref="C12:C13"/>
    <mergeCell ref="D12:E12"/>
    <mergeCell ref="F12:F13"/>
    <mergeCell ref="A25:A26"/>
    <mergeCell ref="B25:B26"/>
    <mergeCell ref="C25:C26"/>
    <mergeCell ref="D25:D26"/>
    <mergeCell ref="E25:E26"/>
    <mergeCell ref="F25:F26"/>
  </mergeCells>
  <printOptions/>
  <pageMargins left="0.25" right="0.25" top="0.75" bottom="0.75" header="0.5118055555555555" footer="0.5118055555555555"/>
  <pageSetup horizontalDpi="300" verticalDpi="300"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05"/>
  <sheetViews>
    <sheetView tabSelected="1" workbookViewId="0" topLeftCell="A1">
      <selection activeCell="E28" sqref="E28"/>
    </sheetView>
  </sheetViews>
  <sheetFormatPr defaultColWidth="9.140625" defaultRowHeight="12.75"/>
  <cols>
    <col min="1" max="1" width="4.7109375" style="1" customWidth="1"/>
    <col min="2" max="2" width="45.7109375" style="1" customWidth="1"/>
    <col min="3" max="3" width="13.140625" style="1" customWidth="1"/>
    <col min="4" max="4" width="9.28125" style="1" customWidth="1"/>
    <col min="5" max="5" width="11.7109375" style="1" customWidth="1"/>
    <col min="6" max="6" width="16.140625" style="1" customWidth="1"/>
    <col min="7" max="7" width="11.140625" style="1" customWidth="1"/>
    <col min="8" max="8" width="13.00390625" style="1" customWidth="1"/>
    <col min="9" max="16384" width="8.8515625" style="1" customWidth="1"/>
  </cols>
  <sheetData>
    <row r="1" spans="2:6" ht="12.75">
      <c r="B1" s="1" t="s">
        <v>0</v>
      </c>
      <c r="E1" s="2"/>
      <c r="F1" s="2"/>
    </row>
    <row r="2" spans="1:6" ht="24.75" customHeight="1">
      <c r="A2" s="73" t="s">
        <v>91</v>
      </c>
      <c r="B2" s="73"/>
      <c r="C2" s="73"/>
      <c r="D2" s="73"/>
      <c r="E2" s="73"/>
      <c r="F2" s="73"/>
    </row>
    <row r="3" spans="2:6" ht="12.75">
      <c r="B3" s="4" t="s">
        <v>2</v>
      </c>
      <c r="C3" s="5" t="s">
        <v>3</v>
      </c>
      <c r="D3" s="5"/>
      <c r="E3" s="5"/>
      <c r="F3" s="6"/>
    </row>
    <row r="4" spans="2:6" ht="12.75">
      <c r="B4" s="4" t="s">
        <v>4</v>
      </c>
      <c r="C4" s="7">
        <v>9</v>
      </c>
      <c r="D4" s="7"/>
      <c r="E4" s="7"/>
      <c r="F4" s="8"/>
    </row>
    <row r="5" spans="2:6" ht="12.75">
      <c r="B5" s="9" t="s">
        <v>5</v>
      </c>
      <c r="C5" s="7">
        <v>18172.9</v>
      </c>
      <c r="D5" s="7"/>
      <c r="E5" s="7"/>
      <c r="F5" s="8"/>
    </row>
    <row r="6" spans="2:8" ht="12.75">
      <c r="B6" s="9" t="s">
        <v>6</v>
      </c>
      <c r="C6" s="10">
        <v>2965.6</v>
      </c>
      <c r="D6" s="11"/>
      <c r="E6" s="12"/>
      <c r="F6" s="8"/>
      <c r="H6" s="74"/>
    </row>
    <row r="7" spans="2:8" ht="12.75">
      <c r="B7" s="13" t="s">
        <v>7</v>
      </c>
      <c r="C7" s="14">
        <v>2348149.59</v>
      </c>
      <c r="D7" s="15"/>
      <c r="E7" s="16"/>
      <c r="F7" s="17"/>
      <c r="H7" s="74"/>
    </row>
    <row r="8" spans="2:6" ht="12.75">
      <c r="B8" s="13" t="s">
        <v>8</v>
      </c>
      <c r="C8" s="18">
        <v>9</v>
      </c>
      <c r="D8" s="19"/>
      <c r="E8" s="19"/>
      <c r="F8" s="17"/>
    </row>
    <row r="9" spans="2:5" ht="12.75">
      <c r="B9" s="20" t="s">
        <v>9</v>
      </c>
      <c r="C9" s="21">
        <v>9.5</v>
      </c>
      <c r="D9" s="22"/>
      <c r="E9" s="23"/>
    </row>
    <row r="10" spans="2:5" ht="12.75">
      <c r="B10" s="20" t="s">
        <v>10</v>
      </c>
      <c r="C10" s="21">
        <f>D49</f>
        <v>101725</v>
      </c>
      <c r="D10" s="22"/>
      <c r="E10" s="23"/>
    </row>
    <row r="11" spans="2:5" ht="12.75">
      <c r="B11" s="20" t="s">
        <v>11</v>
      </c>
      <c r="C11" s="24">
        <f>C5*C9*12</f>
        <v>2071710.6</v>
      </c>
      <c r="D11" s="22">
        <f>C11/12</f>
        <v>172642.55000000002</v>
      </c>
      <c r="E11" s="23"/>
    </row>
    <row r="12" spans="1:6" ht="12.75" customHeight="1">
      <c r="A12" s="25" t="s">
        <v>12</v>
      </c>
      <c r="B12" s="26" t="s">
        <v>13</v>
      </c>
      <c r="C12" s="27" t="s">
        <v>14</v>
      </c>
      <c r="D12" s="27" t="s">
        <v>15</v>
      </c>
      <c r="E12" s="27"/>
      <c r="F12" s="27" t="s">
        <v>16</v>
      </c>
    </row>
    <row r="13" spans="1:6" ht="12.75">
      <c r="A13" s="25"/>
      <c r="B13" s="26"/>
      <c r="C13" s="27"/>
      <c r="D13" s="28" t="s">
        <v>17</v>
      </c>
      <c r="E13" s="28" t="s">
        <v>18</v>
      </c>
      <c r="F13" s="27"/>
    </row>
    <row r="14" spans="1:6" ht="12.75">
      <c r="A14" s="29" t="s">
        <v>19</v>
      </c>
      <c r="B14" s="30" t="s">
        <v>20</v>
      </c>
      <c r="C14" s="31">
        <f>D14*C5</f>
        <v>84322.256</v>
      </c>
      <c r="D14" s="31">
        <v>4.64</v>
      </c>
      <c r="E14" s="31">
        <f>C14*12</f>
        <v>1011867.0719999999</v>
      </c>
      <c r="F14" s="31">
        <f>C14*12</f>
        <v>1011867.0719999999</v>
      </c>
    </row>
    <row r="15" spans="1:6" ht="12.75">
      <c r="A15" s="32" t="s">
        <v>21</v>
      </c>
      <c r="B15" s="33" t="s">
        <v>22</v>
      </c>
      <c r="C15" s="31">
        <f>D15*C5</f>
        <v>12175.843000000003</v>
      </c>
      <c r="D15" s="31">
        <v>0.67</v>
      </c>
      <c r="E15" s="31">
        <f>C15*12</f>
        <v>146110.11600000004</v>
      </c>
      <c r="F15" s="31">
        <f>C15*12</f>
        <v>146110.11600000004</v>
      </c>
    </row>
    <row r="16" spans="1:6" ht="12.75">
      <c r="A16" s="32" t="s">
        <v>23</v>
      </c>
      <c r="B16" s="33" t="s">
        <v>24</v>
      </c>
      <c r="C16" s="31">
        <v>2700</v>
      </c>
      <c r="D16" s="31">
        <f>C16/C5</f>
        <v>0.14857287499518512</v>
      </c>
      <c r="E16" s="31">
        <f>C16*12</f>
        <v>32400</v>
      </c>
      <c r="F16" s="31">
        <f>C16*12</f>
        <v>32400</v>
      </c>
    </row>
    <row r="17" spans="1:6" ht="12.75">
      <c r="A17" s="34" t="s">
        <v>25</v>
      </c>
      <c r="B17" s="23" t="s">
        <v>26</v>
      </c>
      <c r="C17" s="31">
        <f>E17/12</f>
        <v>65.80499999999999</v>
      </c>
      <c r="D17" s="31">
        <f>C17/C5</f>
        <v>0.003621051125577095</v>
      </c>
      <c r="E17" s="35">
        <f>C8*87.74</f>
        <v>789.66</v>
      </c>
      <c r="F17" s="31">
        <f>C17*12</f>
        <v>789.6599999999999</v>
      </c>
    </row>
    <row r="18" spans="1:6" ht="12.75">
      <c r="A18" s="34" t="s">
        <v>27</v>
      </c>
      <c r="B18" s="75" t="s">
        <v>28</v>
      </c>
      <c r="C18" s="76">
        <f>E18/12</f>
        <v>247.13333333333333</v>
      </c>
      <c r="D18" s="76">
        <f>C18/C5</f>
        <v>0.013599003644621018</v>
      </c>
      <c r="E18" s="76">
        <f>C6*1</f>
        <v>2965.6</v>
      </c>
      <c r="F18" s="76">
        <f>C18*12</f>
        <v>2965.6</v>
      </c>
    </row>
    <row r="19" spans="1:6" ht="12.75">
      <c r="A19" s="34" t="s">
        <v>29</v>
      </c>
      <c r="B19" s="75" t="s">
        <v>30</v>
      </c>
      <c r="C19" s="76">
        <f>E19/12</f>
        <v>518.98</v>
      </c>
      <c r="D19" s="76">
        <f>C19/C5</f>
        <v>0.02855790765370414</v>
      </c>
      <c r="E19" s="76">
        <f>C6*2.1</f>
        <v>6227.76</v>
      </c>
      <c r="F19" s="76">
        <f>C19*12</f>
        <v>6227.76</v>
      </c>
    </row>
    <row r="20" spans="1:6" s="81" customFormat="1" ht="15" customHeight="1">
      <c r="A20" s="77" t="s">
        <v>31</v>
      </c>
      <c r="B20" s="78" t="s">
        <v>32</v>
      </c>
      <c r="C20" s="79">
        <f>C11*0.12/12</f>
        <v>20717.106</v>
      </c>
      <c r="D20" s="79">
        <f>C20/C5</f>
        <v>1.14</v>
      </c>
      <c r="E20" s="80">
        <f>C11*0.12</f>
        <v>248605.272</v>
      </c>
      <c r="F20" s="79">
        <f>C20*12</f>
        <v>248605.272</v>
      </c>
    </row>
    <row r="21" spans="1:6" ht="12.75">
      <c r="A21" s="34" t="s">
        <v>33</v>
      </c>
      <c r="B21" s="36" t="s">
        <v>34</v>
      </c>
      <c r="C21" s="31">
        <f>C11*0.009/12</f>
        <v>1553.78295</v>
      </c>
      <c r="D21" s="31">
        <f>C21/C5</f>
        <v>0.08549999999999999</v>
      </c>
      <c r="E21" s="35">
        <f>C11*0.009</f>
        <v>18645.3954</v>
      </c>
      <c r="F21" s="31">
        <f>C21*12</f>
        <v>18645.3954</v>
      </c>
    </row>
    <row r="22" spans="1:6" s="37" customFormat="1" ht="12.75">
      <c r="A22" s="34" t="s">
        <v>35</v>
      </c>
      <c r="B22" s="36" t="s">
        <v>36</v>
      </c>
      <c r="C22" s="31">
        <f>E22/12</f>
        <v>4316.06375</v>
      </c>
      <c r="D22" s="31">
        <f>C22/C5</f>
        <v>0.2375</v>
      </c>
      <c r="E22" s="35">
        <f>C11*0.025</f>
        <v>51792.76500000001</v>
      </c>
      <c r="F22" s="31">
        <f>C22*12</f>
        <v>51792.765</v>
      </c>
    </row>
    <row r="23" spans="1:6" s="42" customFormat="1" ht="12.75">
      <c r="A23" s="38" t="s">
        <v>37</v>
      </c>
      <c r="B23" s="39" t="s">
        <v>38</v>
      </c>
      <c r="C23" s="40">
        <f>E23/12</f>
        <v>1956.791325</v>
      </c>
      <c r="D23" s="40">
        <f>E23/C5/12</f>
        <v>0.10767633811884729</v>
      </c>
      <c r="E23" s="41">
        <f>C7*0.01</f>
        <v>23481.495899999998</v>
      </c>
      <c r="F23" s="31">
        <f>C23*12</f>
        <v>23481.495899999998</v>
      </c>
    </row>
    <row r="24" spans="1:6" s="45" customFormat="1" ht="12.75">
      <c r="A24" s="43"/>
      <c r="B24" s="22" t="s">
        <v>39</v>
      </c>
      <c r="C24" s="44">
        <f>SUM(C14:C23)</f>
        <v>128573.76135833333</v>
      </c>
      <c r="D24" s="44">
        <f>SUM(D14:D23)</f>
        <v>7.075027175537935</v>
      </c>
      <c r="E24" s="44">
        <f>SUM(E14:E23)</f>
        <v>1542885.1363</v>
      </c>
      <c r="F24" s="44">
        <f>SUM(F14:F23)</f>
        <v>1542885.1363</v>
      </c>
    </row>
    <row r="25" spans="1:6" ht="12.75" customHeight="1">
      <c r="A25" s="48" t="s">
        <v>41</v>
      </c>
      <c r="B25" s="49" t="s">
        <v>42</v>
      </c>
      <c r="C25" s="31"/>
      <c r="D25" s="31"/>
      <c r="E25" s="35"/>
      <c r="F25" s="35"/>
    </row>
    <row r="26" spans="1:6" ht="1.5" customHeight="1">
      <c r="A26" s="48"/>
      <c r="B26" s="49"/>
      <c r="C26" s="31"/>
      <c r="D26" s="31"/>
      <c r="E26" s="35"/>
      <c r="F26" s="35"/>
    </row>
    <row r="27" spans="1:6" s="86" customFormat="1" ht="12.75">
      <c r="A27" s="82" t="s">
        <v>43</v>
      </c>
      <c r="B27" s="83" t="s">
        <v>48</v>
      </c>
      <c r="C27" s="84">
        <f>E27/12</f>
        <v>1875</v>
      </c>
      <c r="D27" s="84">
        <f>C27/C5</f>
        <v>0.10317560763554523</v>
      </c>
      <c r="E27" s="85">
        <f>2500*9</f>
        <v>22500</v>
      </c>
      <c r="F27" s="85"/>
    </row>
    <row r="28" spans="1:6" ht="12.75">
      <c r="A28" s="34" t="s">
        <v>45</v>
      </c>
      <c r="B28" s="36" t="s">
        <v>108</v>
      </c>
      <c r="C28" s="31">
        <f>E28/12</f>
        <v>7083.333333333333</v>
      </c>
      <c r="D28" s="31">
        <f>C28/C5</f>
        <v>0.38977451773428196</v>
      </c>
      <c r="E28" s="35">
        <v>85000</v>
      </c>
      <c r="F28" s="35"/>
    </row>
    <row r="29" spans="1:6" ht="12.75">
      <c r="A29" s="34" t="s">
        <v>47</v>
      </c>
      <c r="B29" s="36" t="s">
        <v>105</v>
      </c>
      <c r="C29" s="31">
        <f>E29/12</f>
        <v>10000</v>
      </c>
      <c r="D29" s="31">
        <f>C29/C5</f>
        <v>0.5502699073895746</v>
      </c>
      <c r="E29" s="35">
        <v>120000</v>
      </c>
      <c r="F29" s="35"/>
    </row>
    <row r="30" spans="1:6" ht="12.75">
      <c r="A30" s="82" t="s">
        <v>49</v>
      </c>
      <c r="B30" s="33" t="s">
        <v>64</v>
      </c>
      <c r="C30" s="31">
        <f>E30/12</f>
        <v>1333.3333333333333</v>
      </c>
      <c r="D30" s="31">
        <f>C30/C5</f>
        <v>0.0733693209852766</v>
      </c>
      <c r="E30" s="51">
        <v>16000</v>
      </c>
      <c r="F30" s="35"/>
    </row>
    <row r="31" spans="1:6" ht="12.75">
      <c r="A31" s="34" t="s">
        <v>51</v>
      </c>
      <c r="B31" s="33" t="s">
        <v>94</v>
      </c>
      <c r="C31" s="31">
        <f>E31/12</f>
        <v>4166.666666666667</v>
      </c>
      <c r="D31" s="31">
        <f>C31/C5</f>
        <v>0.2292791280789894</v>
      </c>
      <c r="E31" s="51">
        <v>50000</v>
      </c>
      <c r="F31" s="35"/>
    </row>
    <row r="32" spans="1:6" ht="12.75">
      <c r="A32" s="34" t="s">
        <v>53</v>
      </c>
      <c r="B32" s="87" t="s">
        <v>106</v>
      </c>
      <c r="C32" s="79">
        <f>E32/12</f>
        <v>3750</v>
      </c>
      <c r="D32" s="79">
        <f>C32/C5</f>
        <v>0.20635121527109046</v>
      </c>
      <c r="E32" s="88">
        <v>45000</v>
      </c>
      <c r="F32" s="35"/>
    </row>
    <row r="33" spans="1:6" ht="12.75">
      <c r="A33" s="82" t="s">
        <v>55</v>
      </c>
      <c r="B33" s="50" t="s">
        <v>96</v>
      </c>
      <c r="C33" s="31">
        <f>E33/12</f>
        <v>2500</v>
      </c>
      <c r="D33" s="31">
        <f>C33/C5</f>
        <v>0.13756747684739365</v>
      </c>
      <c r="E33" s="51">
        <v>30000</v>
      </c>
      <c r="F33" s="35"/>
    </row>
    <row r="34" spans="1:6" ht="12.75">
      <c r="A34" s="34" t="s">
        <v>57</v>
      </c>
      <c r="B34" s="33" t="s">
        <v>97</v>
      </c>
      <c r="C34" s="40">
        <f>E34/12</f>
        <v>3333.3333333333335</v>
      </c>
      <c r="D34" s="40">
        <f>C34/C5</f>
        <v>0.18342330246319152</v>
      </c>
      <c r="E34" s="54">
        <v>40000</v>
      </c>
      <c r="F34" s="35"/>
    </row>
    <row r="35" spans="1:6" ht="12.75">
      <c r="A35" s="34" t="s">
        <v>109</v>
      </c>
      <c r="B35" s="90" t="s">
        <v>110</v>
      </c>
      <c r="C35" s="54">
        <f>E35/12</f>
        <v>10000</v>
      </c>
      <c r="D35" s="88">
        <f>C35/C5</f>
        <v>0.5502699073895746</v>
      </c>
      <c r="E35" s="88">
        <v>120000</v>
      </c>
      <c r="F35" s="35"/>
    </row>
    <row r="36" spans="1:6" ht="12.75">
      <c r="A36" s="33"/>
      <c r="B36" s="55" t="s">
        <v>77</v>
      </c>
      <c r="C36" s="56">
        <f>SUM(C27:C34)</f>
        <v>34041.666666666664</v>
      </c>
      <c r="D36" s="56">
        <f>SUM(D27:D35)</f>
        <v>2.4234803837949177</v>
      </c>
      <c r="E36" s="56">
        <f>SUM(E27:E34)</f>
        <v>408500</v>
      </c>
      <c r="F36" s="31"/>
    </row>
    <row r="37" spans="1:6" ht="12.75">
      <c r="A37" s="33"/>
      <c r="B37" s="55" t="s">
        <v>78</v>
      </c>
      <c r="C37" s="44"/>
      <c r="D37" s="44">
        <f>SUM(D36+D24)</f>
        <v>9.498507559332852</v>
      </c>
      <c r="E37" s="44"/>
      <c r="F37" s="31"/>
    </row>
    <row r="38" spans="1:6" s="93" customFormat="1" ht="22.5" customHeight="1">
      <c r="A38" s="87"/>
      <c r="B38" s="91" t="s">
        <v>102</v>
      </c>
      <c r="C38" s="92"/>
      <c r="D38" s="92"/>
      <c r="E38" s="92"/>
      <c r="F38" s="92">
        <v>362339.82</v>
      </c>
    </row>
    <row r="39" spans="1:6" ht="12.75">
      <c r="A39" s="33"/>
      <c r="B39" s="55" t="s">
        <v>79</v>
      </c>
      <c r="C39" s="60"/>
      <c r="D39"/>
      <c r="E39"/>
      <c r="F39" s="94"/>
    </row>
    <row r="40" spans="1:6" s="58" customFormat="1" ht="12.75">
      <c r="A40" s="38"/>
      <c r="B40" s="32" t="s">
        <v>80</v>
      </c>
      <c r="C40" s="62">
        <v>450</v>
      </c>
      <c r="D40" s="63">
        <f>C40*12</f>
        <v>5400</v>
      </c>
      <c r="E40"/>
      <c r="F40" s="95"/>
    </row>
    <row r="41" spans="1:6" s="97" customFormat="1" ht="12.75">
      <c r="A41" s="96"/>
      <c r="B41" s="33" t="s">
        <v>81</v>
      </c>
      <c r="C41" s="62">
        <v>450</v>
      </c>
      <c r="D41" s="63">
        <f>C41*12</f>
        <v>5400</v>
      </c>
      <c r="E41"/>
      <c r="F41" s="95"/>
    </row>
    <row r="42" spans="1:6" s="99" customFormat="1" ht="15" customHeight="1">
      <c r="A42" s="98"/>
      <c r="B42" s="55" t="s">
        <v>82</v>
      </c>
      <c r="C42" s="62"/>
      <c r="D42"/>
      <c r="E42"/>
      <c r="F42" s="95"/>
    </row>
    <row r="43" spans="1:6" s="99" customFormat="1" ht="15" customHeight="1">
      <c r="A43" s="98"/>
      <c r="B43" s="33" t="s">
        <v>103</v>
      </c>
      <c r="C43" s="63">
        <v>1062</v>
      </c>
      <c r="D43" s="63">
        <f>C43*12</f>
        <v>12744</v>
      </c>
      <c r="E43"/>
      <c r="F43" s="95"/>
    </row>
    <row r="44" spans="1:6" s="58" customFormat="1" ht="12.75">
      <c r="A44" s="32"/>
      <c r="B44" s="33" t="s">
        <v>104</v>
      </c>
      <c r="C44" s="63">
        <v>350</v>
      </c>
      <c r="D44" s="63">
        <f>C44*12</f>
        <v>4200</v>
      </c>
      <c r="E44"/>
      <c r="F44" s="100"/>
    </row>
    <row r="45" spans="1:6" ht="12.75">
      <c r="A45" s="32"/>
      <c r="B45" s="33" t="s">
        <v>84</v>
      </c>
      <c r="C45" s="62">
        <v>400</v>
      </c>
      <c r="D45" s="62">
        <f>C45*12</f>
        <v>4800</v>
      </c>
      <c r="E45"/>
      <c r="F45" s="101"/>
    </row>
    <row r="46" spans="1:6" ht="12.75">
      <c r="A46" s="59"/>
      <c r="B46" s="55" t="s">
        <v>85</v>
      </c>
      <c r="C46" s="60"/>
      <c r="D46" s="60"/>
      <c r="E46" s="61"/>
      <c r="F46" s="61"/>
    </row>
    <row r="47" spans="1:6" ht="12.75">
      <c r="A47" s="59"/>
      <c r="B47" s="33" t="s">
        <v>86</v>
      </c>
      <c r="C47" s="62">
        <v>28861</v>
      </c>
      <c r="D47" s="62">
        <v>28861</v>
      </c>
      <c r="E47" s="61"/>
      <c r="F47" s="61"/>
    </row>
    <row r="48" spans="1:6" ht="12.75">
      <c r="A48" s="59"/>
      <c r="B48" s="33" t="s">
        <v>87</v>
      </c>
      <c r="C48" s="62">
        <v>40320</v>
      </c>
      <c r="D48" s="62">
        <v>40320</v>
      </c>
      <c r="E48" s="61"/>
      <c r="F48" s="61"/>
    </row>
    <row r="49" spans="1:6" ht="12.75">
      <c r="A49" s="59"/>
      <c r="B49" s="62" t="s">
        <v>88</v>
      </c>
      <c r="C49" s="60">
        <f>SUM(C39:C48)</f>
        <v>71893</v>
      </c>
      <c r="D49" s="60">
        <f>SUM(D39:D48)</f>
        <v>101725</v>
      </c>
      <c r="E49" s="61"/>
      <c r="F49" s="61"/>
    </row>
    <row r="50" spans="1:6" ht="12.75">
      <c r="A50" s="59"/>
      <c r="B50"/>
      <c r="C50"/>
      <c r="D50" s="61"/>
      <c r="E50" s="61"/>
      <c r="F50" s="61"/>
    </row>
    <row r="51" spans="1:6" ht="12.75">
      <c r="A51" s="59"/>
      <c r="B51"/>
      <c r="C51"/>
      <c r="D51" s="61"/>
      <c r="E51" s="61"/>
      <c r="F51" s="61"/>
    </row>
    <row r="52" spans="1:6" ht="12.75">
      <c r="A52" s="59"/>
      <c r="B52"/>
      <c r="C52"/>
      <c r="D52" s="61"/>
      <c r="E52" s="61"/>
      <c r="F52" s="61"/>
    </row>
    <row r="53" spans="1:6" s="45" customFormat="1" ht="12.75">
      <c r="A53" s="64"/>
      <c r="B53"/>
      <c r="C53"/>
      <c r="D53" s="65"/>
      <c r="E53" s="65"/>
      <c r="F53" s="65"/>
    </row>
    <row r="54" spans="1:6" ht="12.75">
      <c r="A54" s="59"/>
      <c r="B54"/>
      <c r="C54"/>
      <c r="D54" s="61"/>
      <c r="E54" s="61"/>
      <c r="F54" s="61"/>
    </row>
    <row r="55" spans="1:6" ht="12.75">
      <c r="A55" s="59"/>
      <c r="B55"/>
      <c r="C55"/>
      <c r="D55" s="61"/>
      <c r="E55" s="61"/>
      <c r="F55" s="61"/>
    </row>
    <row r="56" spans="1:5" ht="12.75">
      <c r="A56" s="59"/>
      <c r="B56"/>
      <c r="C56"/>
      <c r="D56" s="61"/>
      <c r="E56" s="66"/>
    </row>
    <row r="57" spans="1:6" ht="15" customHeight="1">
      <c r="A57" s="69"/>
      <c r="B57" s="69"/>
      <c r="C57" s="70"/>
      <c r="D57" s="69"/>
      <c r="E57" s="61"/>
      <c r="F57" s="61"/>
    </row>
    <row r="58" spans="1:6" ht="12.75">
      <c r="A58" s="59"/>
      <c r="B58" s="59"/>
      <c r="C58" s="70"/>
      <c r="D58" s="61"/>
      <c r="E58" s="61"/>
      <c r="F58" s="61"/>
    </row>
    <row r="59" spans="1:6" ht="12.75">
      <c r="A59" s="71"/>
      <c r="B59" s="71"/>
      <c r="C59" s="70"/>
      <c r="D59" s="70"/>
      <c r="E59" s="70"/>
      <c r="F59" s="70"/>
    </row>
    <row r="60" spans="1:6" ht="12.75">
      <c r="A60" s="71"/>
      <c r="B60" s="71"/>
      <c r="C60" s="70"/>
      <c r="D60" s="70"/>
      <c r="E60" s="70"/>
      <c r="F60" s="70"/>
    </row>
    <row r="61" spans="1:6" ht="12.75">
      <c r="A61" s="71"/>
      <c r="B61" s="71"/>
      <c r="C61" s="70"/>
      <c r="D61" s="70"/>
      <c r="E61" s="70"/>
      <c r="F61" s="70"/>
    </row>
    <row r="62" spans="1:6" ht="12.75">
      <c r="A62" s="71"/>
      <c r="B62" s="71"/>
      <c r="C62" s="70"/>
      <c r="D62" s="70"/>
      <c r="E62" s="70"/>
      <c r="F62" s="70"/>
    </row>
    <row r="63" spans="1:6" ht="12.75">
      <c r="A63" s="71"/>
      <c r="B63" s="71"/>
      <c r="C63" s="70"/>
      <c r="D63" s="70"/>
      <c r="E63" s="70"/>
      <c r="F63" s="70"/>
    </row>
    <row r="64" spans="1:6" s="66" customFormat="1" ht="12.75">
      <c r="A64" s="71"/>
      <c r="B64" s="71"/>
      <c r="C64" s="70"/>
      <c r="D64" s="70"/>
      <c r="E64" s="70"/>
      <c r="F64" s="70"/>
    </row>
    <row r="65" spans="1:6" s="66" customFormat="1" ht="12.75">
      <c r="A65" s="71"/>
      <c r="B65" s="71"/>
      <c r="C65" s="70"/>
      <c r="D65" s="70"/>
      <c r="E65" s="70"/>
      <c r="F65" s="70"/>
    </row>
    <row r="66" spans="1:6" s="66" customFormat="1" ht="12.75">
      <c r="A66" s="71"/>
      <c r="B66" s="71"/>
      <c r="C66" s="70"/>
      <c r="D66" s="70"/>
      <c r="E66" s="70"/>
      <c r="F66" s="70"/>
    </row>
    <row r="67" spans="1:6" s="66" customFormat="1" ht="12.75">
      <c r="A67" s="71"/>
      <c r="B67" s="71"/>
      <c r="C67" s="70"/>
      <c r="D67" s="70"/>
      <c r="E67" s="70"/>
      <c r="F67" s="70"/>
    </row>
    <row r="68" spans="1:6" s="66" customFormat="1" ht="12.75">
      <c r="A68" s="71"/>
      <c r="B68" s="71"/>
      <c r="C68" s="70"/>
      <c r="D68" s="70"/>
      <c r="E68" s="70"/>
      <c r="F68" s="70"/>
    </row>
    <row r="69" spans="1:6" s="66" customFormat="1" ht="12.75">
      <c r="A69" s="71"/>
      <c r="B69" s="71"/>
      <c r="C69" s="70"/>
      <c r="D69" s="70"/>
      <c r="E69" s="70"/>
      <c r="F69" s="70"/>
    </row>
    <row r="70" spans="1:6" s="66" customFormat="1" ht="12.75">
      <c r="A70" s="1"/>
      <c r="B70" s="1"/>
      <c r="C70" s="70"/>
      <c r="D70" s="70"/>
      <c r="E70" s="70"/>
      <c r="F70" s="70"/>
    </row>
    <row r="71" spans="1:6" s="66" customFormat="1" ht="12.75">
      <c r="A71" s="1"/>
      <c r="B71" s="1"/>
      <c r="C71" s="70"/>
      <c r="D71" s="70"/>
      <c r="E71" s="70"/>
      <c r="F71" s="70"/>
    </row>
    <row r="72" spans="1:6" s="66" customFormat="1" ht="12.75">
      <c r="A72" s="1"/>
      <c r="B72" s="1"/>
      <c r="C72" s="70"/>
      <c r="D72" s="70"/>
      <c r="E72" s="70"/>
      <c r="F72" s="70"/>
    </row>
    <row r="73" spans="1:6" s="66" customFormat="1" ht="12.75">
      <c r="A73" s="1"/>
      <c r="B73" s="1"/>
      <c r="C73" s="70"/>
      <c r="D73" s="70"/>
      <c r="E73" s="70"/>
      <c r="F73" s="70"/>
    </row>
    <row r="74" spans="1:6" s="66" customFormat="1" ht="12.75">
      <c r="A74" s="1"/>
      <c r="B74" s="1"/>
      <c r="C74" s="70"/>
      <c r="D74" s="70"/>
      <c r="E74" s="70"/>
      <c r="F74" s="70"/>
    </row>
    <row r="75" spans="1:6" s="66" customFormat="1" ht="12.75">
      <c r="A75" s="1"/>
      <c r="B75" s="1"/>
      <c r="C75" s="70"/>
      <c r="D75" s="70"/>
      <c r="E75" s="70"/>
      <c r="F75" s="70"/>
    </row>
    <row r="76" spans="1:6" s="66" customFormat="1" ht="12.75">
      <c r="A76" s="1"/>
      <c r="B76" s="1"/>
      <c r="C76" s="70"/>
      <c r="D76" s="70"/>
      <c r="E76" s="70"/>
      <c r="F76" s="70"/>
    </row>
    <row r="77" spans="1:6" s="66" customFormat="1" ht="12.75">
      <c r="A77" s="1"/>
      <c r="B77" s="1"/>
      <c r="C77" s="70"/>
      <c r="D77" s="70"/>
      <c r="E77" s="70"/>
      <c r="F77" s="70"/>
    </row>
    <row r="78" spans="1:6" s="66" customFormat="1" ht="12.75">
      <c r="A78" s="1"/>
      <c r="B78" s="1"/>
      <c r="C78" s="70"/>
      <c r="D78" s="70"/>
      <c r="E78" s="70"/>
      <c r="F78" s="70"/>
    </row>
    <row r="79" spans="1:6" s="66" customFormat="1" ht="12.75">
      <c r="A79" s="1"/>
      <c r="B79" s="1"/>
      <c r="C79" s="70"/>
      <c r="D79" s="70"/>
      <c r="E79" s="70"/>
      <c r="F79" s="70"/>
    </row>
    <row r="80" spans="1:6" s="66" customFormat="1" ht="12.75">
      <c r="A80" s="1"/>
      <c r="B80" s="1"/>
      <c r="C80" s="70"/>
      <c r="D80" s="70"/>
      <c r="E80" s="70"/>
      <c r="F80" s="70"/>
    </row>
    <row r="81" spans="1:6" s="66" customFormat="1" ht="12.75">
      <c r="A81" s="1"/>
      <c r="B81" s="1"/>
      <c r="C81" s="70"/>
      <c r="D81" s="70"/>
      <c r="E81" s="70"/>
      <c r="F81" s="70"/>
    </row>
    <row r="82" spans="1:6" s="66" customFormat="1" ht="12.75">
      <c r="A82" s="1"/>
      <c r="B82" s="1"/>
      <c r="C82" s="70"/>
      <c r="D82" s="70"/>
      <c r="E82" s="70"/>
      <c r="F82" s="70"/>
    </row>
    <row r="83" spans="1:6" s="66" customFormat="1" ht="12.75">
      <c r="A83" s="1"/>
      <c r="B83" s="1"/>
      <c r="C83" s="70"/>
      <c r="D83" s="70"/>
      <c r="E83" s="70"/>
      <c r="F83" s="70"/>
    </row>
    <row r="84" spans="1:6" s="66" customFormat="1" ht="12.75">
      <c r="A84" s="1"/>
      <c r="B84" s="1"/>
      <c r="C84" s="70"/>
      <c r="D84" s="70"/>
      <c r="E84" s="70"/>
      <c r="F84" s="70"/>
    </row>
    <row r="85" spans="1:6" s="66" customFormat="1" ht="12.75">
      <c r="A85" s="1"/>
      <c r="B85" s="1"/>
      <c r="C85" s="70"/>
      <c r="D85" s="70"/>
      <c r="E85" s="70"/>
      <c r="F85" s="70"/>
    </row>
    <row r="86" spans="1:6" s="66" customFormat="1" ht="12.75">
      <c r="A86" s="1"/>
      <c r="B86" s="1"/>
      <c r="C86" s="70"/>
      <c r="D86" s="70"/>
      <c r="E86" s="70"/>
      <c r="F86" s="70"/>
    </row>
    <row r="87" spans="1:6" s="66" customFormat="1" ht="12.75">
      <c r="A87" s="1"/>
      <c r="B87" s="1"/>
      <c r="C87" s="70"/>
      <c r="D87" s="70"/>
      <c r="E87" s="70"/>
      <c r="F87" s="70"/>
    </row>
    <row r="88" spans="1:6" s="66" customFormat="1" ht="12.75">
      <c r="A88" s="1"/>
      <c r="B88" s="1"/>
      <c r="C88" s="70"/>
      <c r="D88" s="70"/>
      <c r="E88" s="70"/>
      <c r="F88" s="70"/>
    </row>
    <row r="89" spans="1:6" s="66" customFormat="1" ht="12.75">
      <c r="A89" s="1"/>
      <c r="B89" s="1"/>
      <c r="C89" s="70"/>
      <c r="D89" s="70"/>
      <c r="E89" s="70"/>
      <c r="F89" s="70"/>
    </row>
    <row r="90" spans="1:6" s="66" customFormat="1" ht="12.75">
      <c r="A90" s="1"/>
      <c r="B90" s="1"/>
      <c r="C90" s="70"/>
      <c r="D90" s="70"/>
      <c r="E90" s="70"/>
      <c r="F90" s="70"/>
    </row>
    <row r="91" spans="1:6" s="66" customFormat="1" ht="12.75">
      <c r="A91" s="1"/>
      <c r="B91" s="1"/>
      <c r="C91" s="70"/>
      <c r="D91" s="70"/>
      <c r="E91" s="70"/>
      <c r="F91" s="70"/>
    </row>
    <row r="92" spans="1:6" s="66" customFormat="1" ht="12.75">
      <c r="A92" s="1"/>
      <c r="B92" s="1"/>
      <c r="C92" s="70"/>
      <c r="D92" s="70"/>
      <c r="E92" s="70"/>
      <c r="F92" s="70"/>
    </row>
    <row r="93" spans="1:6" s="66" customFormat="1" ht="12.75">
      <c r="A93" s="1"/>
      <c r="B93" s="1"/>
      <c r="C93" s="70"/>
      <c r="D93" s="70"/>
      <c r="E93" s="70"/>
      <c r="F93" s="70"/>
    </row>
    <row r="94" spans="1:6" s="66" customFormat="1" ht="12.75">
      <c r="A94" s="1"/>
      <c r="B94" s="1"/>
      <c r="C94" s="70"/>
      <c r="D94" s="70"/>
      <c r="E94" s="70"/>
      <c r="F94" s="70"/>
    </row>
    <row r="95" spans="1:6" s="66" customFormat="1" ht="12.75">
      <c r="A95" s="1"/>
      <c r="B95" s="1"/>
      <c r="C95" s="70"/>
      <c r="D95" s="70"/>
      <c r="E95" s="70"/>
      <c r="F95" s="70"/>
    </row>
    <row r="96" spans="1:6" s="66" customFormat="1" ht="12.75">
      <c r="A96" s="1"/>
      <c r="B96" s="1"/>
      <c r="C96" s="70"/>
      <c r="D96" s="70"/>
      <c r="E96" s="70"/>
      <c r="F96" s="70"/>
    </row>
    <row r="97" spans="1:6" s="66" customFormat="1" ht="12.75">
      <c r="A97" s="1"/>
      <c r="B97" s="1"/>
      <c r="C97" s="70"/>
      <c r="D97" s="70"/>
      <c r="E97" s="70"/>
      <c r="F97" s="70"/>
    </row>
    <row r="98" spans="1:6" s="66" customFormat="1" ht="12.75">
      <c r="A98" s="1"/>
      <c r="B98" s="1"/>
      <c r="C98" s="70"/>
      <c r="D98" s="70"/>
      <c r="E98" s="70"/>
      <c r="F98" s="70"/>
    </row>
    <row r="99" spans="1:6" s="66" customFormat="1" ht="12.75">
      <c r="A99" s="1"/>
      <c r="B99" s="1"/>
      <c r="C99" s="70"/>
      <c r="D99" s="70"/>
      <c r="E99" s="70"/>
      <c r="F99" s="70"/>
    </row>
    <row r="100" spans="1:6" s="66" customFormat="1" ht="12.75">
      <c r="A100" s="1"/>
      <c r="B100" s="1"/>
      <c r="C100" s="70"/>
      <c r="D100" s="70"/>
      <c r="E100" s="70"/>
      <c r="F100" s="70"/>
    </row>
    <row r="101" spans="1:6" s="66" customFormat="1" ht="12.75">
      <c r="A101" s="1"/>
      <c r="B101" s="1"/>
      <c r="C101" s="1"/>
      <c r="D101" s="70"/>
      <c r="E101" s="70"/>
      <c r="F101" s="70"/>
    </row>
    <row r="102" spans="1:6" s="66" customFormat="1" ht="12.75">
      <c r="A102" s="1"/>
      <c r="B102" s="1"/>
      <c r="C102" s="1"/>
      <c r="D102" s="70"/>
      <c r="E102" s="70"/>
      <c r="F102" s="70"/>
    </row>
    <row r="103" spans="1:6" s="66" customFormat="1" ht="12.75">
      <c r="A103" s="1"/>
      <c r="B103" s="1"/>
      <c r="C103" s="1"/>
      <c r="D103" s="70"/>
      <c r="E103" s="70"/>
      <c r="F103" s="70"/>
    </row>
    <row r="104" spans="1:6" s="66" customFormat="1" ht="12.75">
      <c r="A104" s="1"/>
      <c r="B104" s="1"/>
      <c r="C104" s="1"/>
      <c r="D104" s="70"/>
      <c r="E104" s="70"/>
      <c r="F104" s="70"/>
    </row>
    <row r="105" spans="1:6" s="66" customFormat="1" ht="12.75">
      <c r="A105" s="1"/>
      <c r="B105" s="1"/>
      <c r="C105" s="1"/>
      <c r="D105" s="70"/>
      <c r="E105" s="70"/>
      <c r="F105" s="70"/>
    </row>
  </sheetData>
  <sheetProtection selectLockedCells="1" selectUnlockedCells="1"/>
  <mergeCells count="16">
    <mergeCell ref="E1:F1"/>
    <mergeCell ref="A2:F2"/>
    <mergeCell ref="C3:E3"/>
    <mergeCell ref="C4:E4"/>
    <mergeCell ref="C5:E5"/>
    <mergeCell ref="A12:A13"/>
    <mergeCell ref="B12:B13"/>
    <mergeCell ref="C12:C13"/>
    <mergeCell ref="D12:E12"/>
    <mergeCell ref="F12:F13"/>
    <mergeCell ref="A25:A26"/>
    <mergeCell ref="B25:B26"/>
    <mergeCell ref="C25:C26"/>
    <mergeCell ref="D25:D26"/>
    <mergeCell ref="E25:E26"/>
    <mergeCell ref="F25:F26"/>
  </mergeCells>
  <printOptions/>
  <pageMargins left="0.25" right="0.25" top="0.75" bottom="0.75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34527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 </cp:lastModifiedBy>
  <cp:lastPrinted>2020-11-30T07:00:18Z</cp:lastPrinted>
  <dcterms:modified xsi:type="dcterms:W3CDTF">2021-02-16T03:45:59Z</dcterms:modified>
  <cp:category/>
  <cp:version/>
  <cp:contentType/>
  <cp:contentStatus/>
  <cp:revision>13</cp:revision>
</cp:coreProperties>
</file>