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5"/>
  </bookViews>
  <sheets>
    <sheet name="пример" sheetId="1" r:id="rId1"/>
    <sheet name="Лист24" sheetId="2" state="hidden" r:id="rId2"/>
    <sheet name="Лист25" sheetId="3" state="hidden" r:id="rId3"/>
    <sheet name="22.11.2020" sheetId="4" r:id="rId4"/>
    <sheet name="26.11.2020" sheetId="5" r:id="rId5"/>
    <sheet name="02.12.2020" sheetId="6" r:id="rId6"/>
  </sheets>
  <definedNames/>
  <calcPr fullCalcOnLoad="1"/>
</workbook>
</file>

<file path=xl/sharedStrings.xml><?xml version="1.0" encoding="utf-8"?>
<sst xmlns="http://schemas.openxmlformats.org/spreadsheetml/2006/main" count="303" uniqueCount="93">
  <si>
    <t>Утвержден общим собранием собственников</t>
  </si>
  <si>
    <t xml:space="preserve">План работ и услуг по содержанию и ремонту общего имущества МКД на 2020 год по адресу:                                          Шукшина, 28                                                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</si>
  <si>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</si>
  <si>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</si>
  <si>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</si>
  <si>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</si>
  <si>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</si>
  <si>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</si>
  <si>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</si>
  <si>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</si>
  <si>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</si>
  <si>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</si>
  <si>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</si>
  <si>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</si>
  <si>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</si>
  <si>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</si>
  <si>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</si>
  <si>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</si>
  <si>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</si>
  <si>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</si>
  <si>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</si>
  <si>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</si>
  <si>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</si>
  <si>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</si>
  <si>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</si>
  <si>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</si>
  <si>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</si>
  <si>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</si>
  <si>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</si>
  <si>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</si>
  <si>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</si>
  <si>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</si>
  <si>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</si>
  <si>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</si>
  <si>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</si>
  <si>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</si>
  <si>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</si>
  <si>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</si>
  <si>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</si>
  <si>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</si>
  <si>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</si>
  <si>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</si>
  <si>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</si>
  <si>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</si>
  <si>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Дезинфекция мусоростволов и мусорокамер с побелкой 2 раза</t>
  </si>
  <si>
    <t>2.2</t>
  </si>
  <si>
    <t>Промывка, опресовка ОС</t>
  </si>
  <si>
    <t>2.3</t>
  </si>
  <si>
    <t>Замена запорной арматуры в подвале</t>
  </si>
  <si>
    <t>2.4</t>
  </si>
  <si>
    <t>Установка скамеек  на детской площадке</t>
  </si>
  <si>
    <t>2.5</t>
  </si>
  <si>
    <t>Санитарная обрезка деревьев</t>
  </si>
  <si>
    <t>2.6</t>
  </si>
  <si>
    <t>Ремонт межпанельных швов по заявкам</t>
  </si>
  <si>
    <t>2.7</t>
  </si>
  <si>
    <t>Ремонт кровли по заявкам</t>
  </si>
  <si>
    <t>2.8</t>
  </si>
  <si>
    <t>Очистка подвала, техэтажа</t>
  </si>
  <si>
    <t>2.9</t>
  </si>
  <si>
    <t>Установка вазонов перед входом в подъезд</t>
  </si>
  <si>
    <t>3.0</t>
  </si>
  <si>
    <t xml:space="preserve">Вывоз снега с придомовой территории 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</si>
  <si>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</si>
  <si>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</si>
  <si>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</si>
  <si>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</si>
  <si>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</si>
  <si>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</si>
  <si>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АО "КТТ"</t>
  </si>
  <si>
    <t>ПАО "МТС"</t>
  </si>
  <si>
    <t>ПАО "РОСТЕЛЕКОМ"</t>
  </si>
  <si>
    <t>ЗАО "ЗапсибТТК"</t>
  </si>
  <si>
    <t>Арендаторы:</t>
  </si>
  <si>
    <t>Козлова Л. Ф.</t>
  </si>
  <si>
    <t>ИП Рустамов Б. С.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</si>
  <si>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</si>
  <si>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</si>
  <si>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</si>
  <si>
    <t xml:space="preserve">План работ и услуг по содержанию и ремонту общего имущества МКД на 2021 год по адресу:Шукшина, 28                                                </t>
  </si>
  <si>
    <t>приобретение вазонов 8 шт</t>
  </si>
  <si>
    <t>освещение входов в подъезды</t>
  </si>
  <si>
    <t>увеличение автомобильной парковки</t>
  </si>
  <si>
    <t>снос двух гаражей (правовое сопровождение)</t>
  </si>
  <si>
    <t>Ремонт кровли кв.125</t>
  </si>
  <si>
    <t>приобретение и монтаж детской площадки</t>
  </si>
  <si>
    <t>промывка мусорокамер</t>
  </si>
  <si>
    <t>Остаток денежных средств на текущий ремонт МКД  с 2020 года</t>
  </si>
  <si>
    <t>АО "ТТК"</t>
  </si>
  <si>
    <t>АО «ЭР-Телеком Холдинг»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</si>
  <si>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</si>
  <si>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промывка стволов мусорокамер</t>
  </si>
  <si>
    <t xml:space="preserve">План работ и услуг по содержанию и ремонту общего имущества МКД на 2021 год по адресу:Шукшина, 28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</si>
</sst>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14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147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4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4" fontId="4" fillId="0" borderId="0" xfId="21" applyFont="1" applyAlignment="1" applyProtection="1">
      <alignment horizontal="left" vertical="top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5" fontId="5" fillId="0" borderId="2" xfId="21" applyNumberFormat="1" applyFont="1" applyBorder="1" applyAlignment="1" applyProtection="1">
      <alignment horizontal="left" readingOrder="1"/>
      <protection/>
    </xf>
    <xf numFmtId="165" fontId="5" fillId="0" borderId="3" xfId="21" applyNumberFormat="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wrapText="1"/>
      <protection locked="0"/>
    </xf>
    <xf numFmtId="164" fontId="10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4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11" fillId="0" borderId="0" xfId="21" applyFont="1" applyProtection="1">
      <alignment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12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12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12" fillId="0" borderId="6" xfId="21" applyNumberFormat="1" applyFont="1" applyBorder="1" applyProtection="1">
      <alignment/>
      <protection/>
    </xf>
    <xf numFmtId="165" fontId="13" fillId="0" borderId="6" xfId="21" applyNumberFormat="1" applyFont="1" applyBorder="1" applyProtection="1">
      <alignment/>
      <protection/>
    </xf>
    <xf numFmtId="164" fontId="4" fillId="0" borderId="0" xfId="21" applyFont="1" applyBorder="1" applyProtection="1">
      <alignment/>
      <protection/>
    </xf>
    <xf numFmtId="166" fontId="12" fillId="0" borderId="0" xfId="21" applyNumberFormat="1" applyFont="1" applyBorder="1" applyProtection="1">
      <alignment/>
      <protection/>
    </xf>
    <xf numFmtId="165" fontId="8" fillId="0" borderId="2" xfId="21" applyNumberFormat="1" applyFont="1" applyBorder="1" applyAlignment="1" applyProtection="1">
      <alignment vertical="top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6" fillId="0" borderId="0" xfId="21" applyNumberFormat="1" applyFont="1" applyProtection="1">
      <alignment/>
      <protection/>
    </xf>
    <xf numFmtId="165" fontId="6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Border="1" applyProtection="1">
      <alignment/>
      <protection/>
    </xf>
    <xf numFmtId="164" fontId="2" fillId="0" borderId="0" xfId="2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4" fontId="3" fillId="0" borderId="0" xfId="21" applyFont="1" applyAlignment="1" applyProtection="1">
      <alignment horizontal="left" vertical="top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5" fontId="5" fillId="0" borderId="2" xfId="21" applyNumberFormat="1" applyFont="1" applyBorder="1" applyAlignment="1" applyProtection="1">
      <alignment horizontal="left" readingOrder="1"/>
      <protection/>
    </xf>
    <xf numFmtId="165" fontId="1" fillId="0" borderId="0" xfId="20" applyFill="1" applyBorder="1" applyAlignment="1" applyProtection="1">
      <alignment/>
      <protection/>
    </xf>
    <xf numFmtId="165" fontId="5" fillId="0" borderId="3" xfId="21" applyNumberFormat="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3" borderId="2" xfId="21" applyNumberFormat="1" applyFont="1" applyFill="1" applyBorder="1" applyAlignment="1" applyProtection="1">
      <alignment wrapText="1"/>
      <protection locked="0"/>
    </xf>
    <xf numFmtId="165" fontId="6" fillId="3" borderId="2" xfId="21" applyNumberFormat="1" applyFont="1" applyFill="1" applyBorder="1" applyAlignment="1" applyProtection="1">
      <alignment horizontal="center"/>
      <protection/>
    </xf>
    <xf numFmtId="166" fontId="6" fillId="0" borderId="2" xfId="21" applyNumberFormat="1" applyFont="1" applyBorder="1" applyAlignment="1" applyProtection="1">
      <alignment wrapText="1"/>
      <protection locked="0"/>
    </xf>
    <xf numFmtId="164" fontId="6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7" fillId="0" borderId="0" xfId="21" applyFont="1" applyProtection="1">
      <alignment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5" fontId="6" fillId="3" borderId="2" xfId="21" applyNumberFormat="1" applyFont="1" applyFill="1" applyBorder="1" applyAlignment="1" applyProtection="1">
      <alignment horizontal="center"/>
      <protection locked="0"/>
    </xf>
    <xf numFmtId="166" fontId="6" fillId="3" borderId="2" xfId="21" applyNumberFormat="1" applyFont="1" applyFill="1" applyBorder="1" applyAlignment="1" applyProtection="1">
      <alignment wrapText="1"/>
      <protection/>
    </xf>
    <xf numFmtId="165" fontId="6" fillId="0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8" fillId="2" borderId="2" xfId="21" applyNumberFormat="1" applyFont="1" applyFill="1" applyBorder="1" applyAlignment="1" applyProtection="1">
      <alignment horizontal="left" vertical="center" wrapText="1"/>
      <protection locked="0"/>
    </xf>
    <xf numFmtId="166" fontId="6" fillId="0" borderId="0" xfId="21" applyNumberFormat="1" applyFont="1" applyProtection="1">
      <alignment/>
      <protection/>
    </xf>
    <xf numFmtId="166" fontId="8" fillId="0" borderId="7" xfId="21" applyNumberFormat="1" applyFont="1" applyBorder="1" applyAlignment="1" applyProtection="1">
      <alignment wrapText="1"/>
      <protection/>
    </xf>
    <xf numFmtId="165" fontId="8" fillId="0" borderId="7" xfId="21" applyNumberFormat="1" applyFont="1" applyBorder="1" applyProtection="1">
      <alignment/>
      <protection/>
    </xf>
    <xf numFmtId="165" fontId="6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6" fillId="3" borderId="2" xfId="21" applyNumberFormat="1" applyFont="1" applyFill="1" applyBorder="1" applyProtection="1">
      <alignment/>
      <protection/>
    </xf>
    <xf numFmtId="165" fontId="6" fillId="0" borderId="6" xfId="21" applyNumberFormat="1" applyFont="1" applyBorder="1" applyProtection="1">
      <alignment/>
      <protection/>
    </xf>
    <xf numFmtId="165" fontId="8" fillId="0" borderId="6" xfId="21" applyNumberFormat="1" applyFont="1" applyBorder="1" applyProtection="1">
      <alignment/>
      <protection/>
    </xf>
    <xf numFmtId="164" fontId="3" fillId="0" borderId="0" xfId="21" applyFont="1" applyBorder="1" applyProtection="1">
      <alignment/>
      <protection/>
    </xf>
    <xf numFmtId="166" fontId="6" fillId="0" borderId="0" xfId="21" applyNumberFormat="1" applyFont="1" applyBorder="1" applyProtection="1">
      <alignment/>
      <protection/>
    </xf>
    <xf numFmtId="165" fontId="8" fillId="0" borderId="2" xfId="21" applyNumberFormat="1" applyFont="1" applyBorder="1" applyAlignment="1" applyProtection="1">
      <alignment vertical="top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629400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629400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705600" y="1314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705600" y="1314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705600" y="1314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6705600" y="1314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705600" y="132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705600" y="132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705600" y="13239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6705600" y="13239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705600" y="132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705600" y="1323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705600" y="13239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6705600" y="13239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28">
      <selection activeCell="E38" sqref="E38"/>
    </sheetView>
  </sheetViews>
  <sheetFormatPr defaultColWidth="9.140625" defaultRowHeight="12.75"/>
  <cols>
    <col min="1" max="1" width="4.140625" style="1" customWidth="1"/>
    <col min="2" max="2" width="44.8515625" style="1" customWidth="1"/>
    <col min="3" max="3" width="11.140625" style="1" customWidth="1"/>
    <col min="4" max="4" width="7.421875" style="1" customWidth="1"/>
    <col min="5" max="5" width="15.28125" style="1" customWidth="1"/>
    <col min="6" max="6" width="16.140625" style="1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3" ht="12.75">
      <c r="B1" s="3" t="s">
        <v>0</v>
      </c>
      <c r="C1" s="3"/>
    </row>
    <row r="2" spans="1:6" s="5" customFormat="1" ht="30" customHeight="1">
      <c r="A2" s="4" t="s">
        <v>1</v>
      </c>
      <c r="B2" s="4"/>
      <c r="C2" s="4"/>
      <c r="D2" s="4"/>
      <c r="E2" s="4"/>
      <c r="F2" s="4"/>
    </row>
    <row r="3" spans="2:6" ht="12.75">
      <c r="B3" s="6" t="s">
        <v>2</v>
      </c>
      <c r="C3" s="7" t="s">
        <v>3</v>
      </c>
      <c r="D3" s="7"/>
      <c r="E3" s="7"/>
      <c r="F3" s="8"/>
    </row>
    <row r="4" spans="2:6" ht="12.75">
      <c r="B4" s="6" t="s">
        <v>4</v>
      </c>
      <c r="C4" s="9">
        <v>4</v>
      </c>
      <c r="D4" s="9"/>
      <c r="E4" s="9"/>
      <c r="F4" s="3"/>
    </row>
    <row r="5" spans="2:6" ht="12.75">
      <c r="B5" s="10" t="s">
        <v>5</v>
      </c>
      <c r="C5" s="11">
        <v>10456</v>
      </c>
      <c r="D5" s="11"/>
      <c r="E5" s="11"/>
      <c r="F5" s="3"/>
    </row>
    <row r="6" spans="2:6" ht="12.75">
      <c r="B6" s="10" t="s">
        <v>6</v>
      </c>
      <c r="C6" s="12">
        <v>1142.6</v>
      </c>
      <c r="D6" s="13"/>
      <c r="E6" s="14"/>
      <c r="F6" s="3"/>
    </row>
    <row r="7" spans="2:6" ht="12.75">
      <c r="B7" s="15" t="s">
        <v>7</v>
      </c>
      <c r="C7" s="16">
        <v>418775.98</v>
      </c>
      <c r="D7" s="17"/>
      <c r="E7" s="18"/>
      <c r="F7" s="19"/>
    </row>
    <row r="8" spans="2:6" ht="12.75">
      <c r="B8" s="15" t="s">
        <v>8</v>
      </c>
      <c r="C8" s="20">
        <v>4</v>
      </c>
      <c r="D8" s="21"/>
      <c r="E8" s="21"/>
      <c r="F8" s="19"/>
    </row>
    <row r="9" spans="2:5" ht="12.75">
      <c r="B9" s="22" t="s">
        <v>9</v>
      </c>
      <c r="C9" s="23">
        <v>10</v>
      </c>
      <c r="D9" s="24"/>
      <c r="E9" s="25"/>
    </row>
    <row r="10" spans="2:5" ht="12.75">
      <c r="B10" s="22" t="s">
        <v>10</v>
      </c>
      <c r="C10" s="23">
        <v>120426.24</v>
      </c>
      <c r="D10" s="24"/>
      <c r="E10" s="25"/>
    </row>
    <row r="11" spans="2:5" ht="12.75">
      <c r="B11" s="22" t="s">
        <v>11</v>
      </c>
      <c r="C11" s="26">
        <f>C5*C9*12</f>
        <v>1254720</v>
      </c>
      <c r="D11" s="24">
        <f>C11/12</f>
        <v>104560</v>
      </c>
      <c r="E11" s="25"/>
    </row>
    <row r="12" spans="1:6" ht="18.75" customHeight="1">
      <c r="A12" s="27" t="s">
        <v>12</v>
      </c>
      <c r="B12" s="28" t="s">
        <v>13</v>
      </c>
      <c r="C12" s="29" t="s">
        <v>14</v>
      </c>
      <c r="D12" s="29" t="s">
        <v>15</v>
      </c>
      <c r="E12" s="29"/>
      <c r="F12" s="29" t="s">
        <v>16</v>
      </c>
    </row>
    <row r="13" spans="1:6" ht="12.75">
      <c r="A13" s="27"/>
      <c r="B13" s="28"/>
      <c r="C13" s="29"/>
      <c r="D13" s="30" t="s">
        <v>17</v>
      </c>
      <c r="E13" s="30" t="s">
        <v>18</v>
      </c>
      <c r="F13" s="29"/>
    </row>
    <row r="14" spans="1:6" ht="12.75">
      <c r="A14" s="31" t="s">
        <v>19</v>
      </c>
      <c r="B14" s="32" t="s">
        <v>20</v>
      </c>
      <c r="C14" s="33">
        <f>D14*C5</f>
        <v>48515.84</v>
      </c>
      <c r="D14" s="33">
        <v>4.64</v>
      </c>
      <c r="E14" s="33">
        <f>C14*12</f>
        <v>582190.08</v>
      </c>
      <c r="F14" s="33">
        <f>C14*12</f>
        <v>582190.08</v>
      </c>
    </row>
    <row r="15" spans="1:6" ht="12.75">
      <c r="A15" s="34" t="s">
        <v>21</v>
      </c>
      <c r="B15" s="35" t="s">
        <v>22</v>
      </c>
      <c r="C15" s="33">
        <f>D15*C5</f>
        <v>7005.52</v>
      </c>
      <c r="D15" s="33">
        <v>0.67</v>
      </c>
      <c r="E15" s="33">
        <f>C15*12</f>
        <v>84066.24</v>
      </c>
      <c r="F15" s="33">
        <f>C15*12</f>
        <v>84066.24</v>
      </c>
    </row>
    <row r="16" spans="1:6" ht="12.75">
      <c r="A16" s="34" t="s">
        <v>23</v>
      </c>
      <c r="B16" s="35" t="s">
        <v>24</v>
      </c>
      <c r="C16" s="33">
        <v>1350</v>
      </c>
      <c r="D16" s="33">
        <f>C16/C5</f>
        <v>0.12911247130833972</v>
      </c>
      <c r="E16" s="33">
        <f>C16*12</f>
        <v>16200</v>
      </c>
      <c r="F16" s="33">
        <f>C16*12</f>
        <v>16200</v>
      </c>
    </row>
    <row r="17" spans="1:6" ht="12.75">
      <c r="A17" s="36" t="s">
        <v>25</v>
      </c>
      <c r="B17" s="25" t="s">
        <v>26</v>
      </c>
      <c r="C17" s="33">
        <f>E17/12</f>
        <v>392</v>
      </c>
      <c r="D17" s="33">
        <f>C17/C5</f>
        <v>0.03749043611323642</v>
      </c>
      <c r="E17" s="37">
        <f>(C8*98)*12</f>
        <v>4704</v>
      </c>
      <c r="F17" s="33">
        <f>C17*12</f>
        <v>4704</v>
      </c>
    </row>
    <row r="18" spans="1:6" ht="12.75">
      <c r="A18" s="36" t="s">
        <v>27</v>
      </c>
      <c r="B18" s="38" t="s">
        <v>28</v>
      </c>
      <c r="C18" s="33">
        <f>E18/12</f>
        <v>66.65166666666667</v>
      </c>
      <c r="D18" s="33">
        <f>C18/C5</f>
        <v>0.006374489926039276</v>
      </c>
      <c r="E18" s="33">
        <f>C6*0.7</f>
        <v>799.82</v>
      </c>
      <c r="F18" s="33">
        <f>C18*12</f>
        <v>799.82</v>
      </c>
    </row>
    <row r="19" spans="1:6" ht="12.75">
      <c r="A19" s="36" t="s">
        <v>29</v>
      </c>
      <c r="B19" s="38" t="s">
        <v>30</v>
      </c>
      <c r="C19" s="33">
        <f>E19/12</f>
        <v>114.25999999999999</v>
      </c>
      <c r="D19" s="33">
        <f>C19/C5</f>
        <v>0.010927697016067328</v>
      </c>
      <c r="E19" s="33">
        <f>C6*1.2</f>
        <v>1371.12</v>
      </c>
      <c r="F19" s="33">
        <f>C19*12</f>
        <v>1371.12</v>
      </c>
    </row>
    <row r="20" spans="1:6" s="39" customFormat="1" ht="12.75">
      <c r="A20" s="36" t="s">
        <v>31</v>
      </c>
      <c r="B20" s="38" t="s">
        <v>32</v>
      </c>
      <c r="C20" s="33">
        <f>C11*0.12/12</f>
        <v>12547.199999999999</v>
      </c>
      <c r="D20" s="33">
        <f>C20/C5</f>
        <v>1.2</v>
      </c>
      <c r="E20" s="37">
        <f>C11*0.12</f>
        <v>150566.4</v>
      </c>
      <c r="F20" s="33">
        <f>C20*12</f>
        <v>150566.4</v>
      </c>
    </row>
    <row r="21" spans="1:6" ht="12.75">
      <c r="A21" s="36" t="s">
        <v>33</v>
      </c>
      <c r="B21" s="38" t="s">
        <v>34</v>
      </c>
      <c r="C21" s="33">
        <f>C11*0.009/12</f>
        <v>941.0400000000001</v>
      </c>
      <c r="D21" s="33">
        <f>C21/C5</f>
        <v>0.09000000000000001</v>
      </c>
      <c r="E21" s="37">
        <f>C11*0.009</f>
        <v>11292.480000000001</v>
      </c>
      <c r="F21" s="33">
        <f>C21*12</f>
        <v>11292.480000000001</v>
      </c>
    </row>
    <row r="22" spans="1:6" s="39" customFormat="1" ht="12.75">
      <c r="A22" s="36" t="s">
        <v>35</v>
      </c>
      <c r="B22" s="38" t="s">
        <v>36</v>
      </c>
      <c r="C22" s="33">
        <f>E22/12</f>
        <v>2614</v>
      </c>
      <c r="D22" s="33">
        <f>C22/C5</f>
        <v>0.25</v>
      </c>
      <c r="E22" s="37">
        <f>C11*0.025</f>
        <v>31368</v>
      </c>
      <c r="F22" s="33">
        <f>C22*12</f>
        <v>31368</v>
      </c>
    </row>
    <row r="23" spans="1:6" s="44" customFormat="1" ht="12.75">
      <c r="A23" s="40" t="s">
        <v>37</v>
      </c>
      <c r="B23" s="41" t="s">
        <v>38</v>
      </c>
      <c r="C23" s="42">
        <f>E23/12</f>
        <v>348.97998333333334</v>
      </c>
      <c r="D23" s="42">
        <f>E23/C5/12</f>
        <v>0.033376050433562864</v>
      </c>
      <c r="E23" s="43">
        <f>C7*0.01</f>
        <v>4187.7598</v>
      </c>
      <c r="F23" s="33">
        <f>C23*12</f>
        <v>4187.7598</v>
      </c>
    </row>
    <row r="24" spans="1:6" s="47" customFormat="1" ht="12.75">
      <c r="A24" s="45"/>
      <c r="B24" s="24" t="s">
        <v>39</v>
      </c>
      <c r="C24" s="46">
        <f>SUM(C14:C23)</f>
        <v>73895.49165</v>
      </c>
      <c r="D24" s="46">
        <f>SUM(D14:D23)</f>
        <v>7.067281144797245</v>
      </c>
      <c r="E24" s="46">
        <f>SUM(E14:E23)</f>
        <v>886745.8998</v>
      </c>
      <c r="F24" s="46">
        <f>SUM(F14:F23)</f>
        <v>886745.8998</v>
      </c>
    </row>
    <row r="25" spans="1:6" ht="12.75">
      <c r="A25" s="36"/>
      <c r="B25" s="48" t="s">
        <v>40</v>
      </c>
      <c r="C25" s="49">
        <f>(C9-D24)*C5</f>
        <v>30664.508350000007</v>
      </c>
      <c r="D25" s="49">
        <f>C25/C5</f>
        <v>2.932718855202755</v>
      </c>
      <c r="E25" s="49"/>
      <c r="F25" s="49">
        <f>C25*12</f>
        <v>367974.1002000001</v>
      </c>
    </row>
    <row r="26" spans="1:6" ht="17.25" customHeight="1">
      <c r="A26" s="50" t="s">
        <v>41</v>
      </c>
      <c r="B26" s="51" t="s">
        <v>42</v>
      </c>
      <c r="C26" s="33"/>
      <c r="D26" s="33"/>
      <c r="E26" s="37"/>
      <c r="F26" s="37"/>
    </row>
    <row r="27" spans="1:6" ht="12.75" hidden="1">
      <c r="A27" s="50"/>
      <c r="B27" s="51"/>
      <c r="C27" s="33"/>
      <c r="D27" s="33"/>
      <c r="E27" s="37"/>
      <c r="F27" s="37"/>
    </row>
    <row r="28" spans="1:6" ht="12.75">
      <c r="A28" s="36" t="s">
        <v>43</v>
      </c>
      <c r="B28" s="38" t="s">
        <v>44</v>
      </c>
      <c r="C28" s="33">
        <f>E28/12</f>
        <v>4666.666666666667</v>
      </c>
      <c r="D28" s="33">
        <f>C28/C5</f>
        <v>0.4463147156337669</v>
      </c>
      <c r="E28" s="37">
        <f>14000*4</f>
        <v>56000</v>
      </c>
      <c r="F28" s="37"/>
    </row>
    <row r="29" spans="1:6" ht="12.75">
      <c r="A29" s="36" t="s">
        <v>45</v>
      </c>
      <c r="B29" s="38" t="s">
        <v>46</v>
      </c>
      <c r="C29" s="33">
        <f>E29/12</f>
        <v>833.3333333333334</v>
      </c>
      <c r="D29" s="33">
        <f>C29/C5</f>
        <v>0.07969905636317266</v>
      </c>
      <c r="E29" s="37">
        <v>10000</v>
      </c>
      <c r="F29" s="37"/>
    </row>
    <row r="30" spans="1:6" ht="12.75">
      <c r="A30" s="36" t="s">
        <v>47</v>
      </c>
      <c r="B30" s="38" t="s">
        <v>48</v>
      </c>
      <c r="C30" s="33">
        <f>E30/12</f>
        <v>5000</v>
      </c>
      <c r="D30" s="33">
        <f>C30/C5</f>
        <v>0.47819433817903595</v>
      </c>
      <c r="E30" s="37">
        <v>60000</v>
      </c>
      <c r="F30" s="37"/>
    </row>
    <row r="31" spans="1:6" ht="12.75">
      <c r="A31" s="36" t="s">
        <v>49</v>
      </c>
      <c r="B31" s="38" t="s">
        <v>50</v>
      </c>
      <c r="C31" s="33">
        <f>E31/12</f>
        <v>1333.3333333333333</v>
      </c>
      <c r="D31" s="33">
        <f>C31/C5</f>
        <v>0.12751849018107625</v>
      </c>
      <c r="E31" s="37">
        <v>16000</v>
      </c>
      <c r="F31" s="37"/>
    </row>
    <row r="32" spans="1:6" ht="12.75">
      <c r="A32" s="36" t="s">
        <v>51</v>
      </c>
      <c r="B32" s="38" t="s">
        <v>52</v>
      </c>
      <c r="C32" s="33">
        <f>E32/12</f>
        <v>5000</v>
      </c>
      <c r="D32" s="33">
        <f>C32/C5</f>
        <v>0.47819433817903595</v>
      </c>
      <c r="E32" s="37">
        <v>60000</v>
      </c>
      <c r="F32" s="37"/>
    </row>
    <row r="33" spans="1:6" ht="12.75">
      <c r="A33" s="36" t="s">
        <v>53</v>
      </c>
      <c r="B33" s="38" t="s">
        <v>54</v>
      </c>
      <c r="C33" s="33">
        <f>E33/12</f>
        <v>1666.6666666666667</v>
      </c>
      <c r="D33" s="33">
        <f>C33/C5</f>
        <v>0.15939811272634533</v>
      </c>
      <c r="E33" s="37">
        <v>20000</v>
      </c>
      <c r="F33" s="37"/>
    </row>
    <row r="34" spans="1:6" ht="12.75">
      <c r="A34" s="36" t="s">
        <v>55</v>
      </c>
      <c r="B34" s="38" t="s">
        <v>56</v>
      </c>
      <c r="C34" s="33">
        <f>E34/12</f>
        <v>1666.6666666666667</v>
      </c>
      <c r="D34" s="33">
        <f>C34/C5</f>
        <v>0.15939811272634533</v>
      </c>
      <c r="E34" s="37">
        <v>20000</v>
      </c>
      <c r="F34" s="37"/>
    </row>
    <row r="35" spans="1:6" ht="12.75">
      <c r="A35" s="34" t="s">
        <v>57</v>
      </c>
      <c r="B35" s="35" t="s">
        <v>58</v>
      </c>
      <c r="C35" s="33">
        <f>E35/12</f>
        <v>8333.333333333334</v>
      </c>
      <c r="D35" s="33">
        <f>C35/C5</f>
        <v>0.7969905636317267</v>
      </c>
      <c r="E35" s="33">
        <v>100000</v>
      </c>
      <c r="F35" s="33"/>
    </row>
    <row r="36" spans="1:6" ht="12.75">
      <c r="A36" s="34" t="s">
        <v>59</v>
      </c>
      <c r="B36" s="35" t="s">
        <v>60</v>
      </c>
      <c r="C36" s="33">
        <f>E36/12</f>
        <v>5000</v>
      </c>
      <c r="D36" s="33">
        <f>C36/C5</f>
        <v>0.47819433817903595</v>
      </c>
      <c r="E36" s="33">
        <v>60000</v>
      </c>
      <c r="F36" s="33"/>
    </row>
    <row r="37" spans="1:6" ht="12.75">
      <c r="A37" s="34" t="s">
        <v>61</v>
      </c>
      <c r="B37" s="35" t="s">
        <v>62</v>
      </c>
      <c r="C37" s="33">
        <f>E37/12</f>
        <v>10000</v>
      </c>
      <c r="D37" s="33">
        <f>C37/C5</f>
        <v>0.9563886763580719</v>
      </c>
      <c r="E37" s="33">
        <v>120000</v>
      </c>
      <c r="F37" s="33"/>
    </row>
    <row r="38" spans="1:6" ht="12.75">
      <c r="A38" s="52"/>
      <c r="B38" s="53" t="s">
        <v>63</v>
      </c>
      <c r="C38" s="54">
        <f>SUM(C28:C37)</f>
        <v>43499.99999999999</v>
      </c>
      <c r="D38" s="54">
        <f>SUM(D28:D37)</f>
        <v>4.1602907421576125</v>
      </c>
      <c r="E38" s="54">
        <f>SUM(E28:E37)</f>
        <v>522000</v>
      </c>
      <c r="F38" s="55"/>
    </row>
    <row r="39" spans="1:6" ht="12.75">
      <c r="A39" s="34"/>
      <c r="B39" s="52" t="s">
        <v>64</v>
      </c>
      <c r="C39" s="46"/>
      <c r="D39" s="46">
        <f>SUM(D24+D38)</f>
        <v>11.227571886954857</v>
      </c>
      <c r="E39" s="46"/>
      <c r="F39" s="46"/>
    </row>
    <row r="40" spans="1:6" ht="12.75">
      <c r="A40" s="56"/>
      <c r="B40" s="52" t="s">
        <v>65</v>
      </c>
      <c r="C40" s="57"/>
      <c r="D40" s="58"/>
      <c r="E40" s="58"/>
      <c r="F40" s="58"/>
    </row>
    <row r="41" spans="1:6" ht="12.75">
      <c r="A41" s="56"/>
      <c r="B41" s="34" t="s">
        <v>66</v>
      </c>
      <c r="C41" s="59">
        <f>200*12</f>
        <v>2400</v>
      </c>
      <c r="D41" s="58"/>
      <c r="E41" s="58"/>
      <c r="F41" s="58"/>
    </row>
    <row r="42" spans="1:6" ht="12.75">
      <c r="A42" s="56"/>
      <c r="B42" s="35" t="s">
        <v>67</v>
      </c>
      <c r="C42" s="59">
        <f>150*12</f>
        <v>1800</v>
      </c>
      <c r="D42" s="58"/>
      <c r="E42" s="58"/>
      <c r="F42" s="58"/>
    </row>
    <row r="43" spans="1:6" ht="12.75">
      <c r="A43" s="56"/>
      <c r="B43" s="52" t="s">
        <v>68</v>
      </c>
      <c r="C43" s="59"/>
      <c r="D43" s="58"/>
      <c r="E43" s="58"/>
      <c r="F43" s="58"/>
    </row>
    <row r="44" spans="1:6" ht="12.75">
      <c r="A44" s="56"/>
      <c r="B44" s="35" t="s">
        <v>69</v>
      </c>
      <c r="C44" s="60">
        <f>354*12</f>
        <v>4248</v>
      </c>
      <c r="D44" s="58"/>
      <c r="E44" s="58"/>
      <c r="F44" s="58"/>
    </row>
    <row r="45" spans="1:6" ht="12.75">
      <c r="A45" s="56"/>
      <c r="B45" s="35" t="s">
        <v>70</v>
      </c>
      <c r="C45" s="59">
        <f>350*12</f>
        <v>4200</v>
      </c>
      <c r="D45" s="58"/>
      <c r="E45" s="58"/>
      <c r="F45" s="58"/>
    </row>
    <row r="46" spans="1:6" ht="12.75">
      <c r="A46" s="56"/>
      <c r="B46" s="35" t="s">
        <v>71</v>
      </c>
      <c r="C46" s="59">
        <f>350*12</f>
        <v>4200</v>
      </c>
      <c r="D46" s="58"/>
      <c r="E46" s="58"/>
      <c r="F46" s="58"/>
    </row>
    <row r="47" spans="1:6" ht="12.75">
      <c r="A47" s="56"/>
      <c r="B47" s="35" t="s">
        <v>72</v>
      </c>
      <c r="C47" s="59"/>
      <c r="D47" s="58"/>
      <c r="E47" s="58"/>
      <c r="F47" s="58"/>
    </row>
    <row r="48" spans="1:6" ht="12.75">
      <c r="A48" s="56"/>
      <c r="B48" s="52" t="s">
        <v>73</v>
      </c>
      <c r="C48" s="59"/>
      <c r="D48" s="58"/>
      <c r="E48" s="58"/>
      <c r="F48" s="58"/>
    </row>
    <row r="49" spans="1:6" ht="12.75">
      <c r="A49" s="56"/>
      <c r="B49" s="35" t="s">
        <v>74</v>
      </c>
      <c r="C49" s="59">
        <f>5000*12</f>
        <v>60000</v>
      </c>
      <c r="D49" s="58"/>
      <c r="E49" s="58"/>
      <c r="F49" s="58"/>
    </row>
    <row r="50" spans="1:6" ht="12.75">
      <c r="A50" s="56"/>
      <c r="B50" s="35" t="s">
        <v>75</v>
      </c>
      <c r="C50" s="59">
        <f>5000*12</f>
        <v>60000</v>
      </c>
      <c r="D50" s="58"/>
      <c r="E50" s="58"/>
      <c r="F50" s="58"/>
    </row>
    <row r="51" spans="1:5" s="2" customFormat="1" ht="12.75">
      <c r="A51" s="56"/>
      <c r="B51" s="61" t="s">
        <v>76</v>
      </c>
      <c r="C51" s="62">
        <f>SUM(C40:C50)</f>
        <v>136848</v>
      </c>
      <c r="D51" s="58"/>
      <c r="E51" s="63"/>
    </row>
    <row r="52" spans="1:5" s="63" customFormat="1" ht="40.5" customHeight="1">
      <c r="A52" s="64"/>
      <c r="B52" s="65" t="s">
        <v>77</v>
      </c>
      <c r="C52" s="65"/>
      <c r="D52" s="65"/>
      <c r="E52" s="65"/>
    </row>
    <row r="53" spans="1:6" ht="75" customHeight="1">
      <c r="A53" s="66" t="s">
        <v>78</v>
      </c>
      <c r="B53" s="66"/>
      <c r="C53" s="67"/>
      <c r="D53" s="66"/>
      <c r="E53" s="58"/>
      <c r="F53" s="58"/>
    </row>
    <row r="54" spans="1:6" ht="12.75">
      <c r="A54" s="68"/>
      <c r="B54" s="68"/>
      <c r="C54" s="67"/>
      <c r="D54" s="69"/>
      <c r="E54" s="69"/>
      <c r="F54" s="69"/>
    </row>
    <row r="55" spans="1:6" ht="12.75">
      <c r="A55" s="70"/>
      <c r="B55" s="70"/>
      <c r="C55" s="67"/>
      <c r="D55" s="67"/>
      <c r="E55" s="67"/>
      <c r="F55" s="67"/>
    </row>
    <row r="56" spans="1:6" ht="12.75">
      <c r="A56" s="70"/>
      <c r="B56" s="70"/>
      <c r="C56" s="67"/>
      <c r="D56" s="67"/>
      <c r="E56" s="67"/>
      <c r="F56" s="67"/>
    </row>
    <row r="57" spans="1:6" ht="12.75">
      <c r="A57" s="70"/>
      <c r="B57" s="70"/>
      <c r="C57" s="67"/>
      <c r="D57" s="67"/>
      <c r="E57" s="67"/>
      <c r="F57" s="67"/>
    </row>
    <row r="58" spans="1:6" ht="12.75">
      <c r="A58" s="70"/>
      <c r="B58" s="70"/>
      <c r="C58" s="67"/>
      <c r="D58" s="67"/>
      <c r="E58" s="67"/>
      <c r="F58" s="67"/>
    </row>
    <row r="59" spans="1:6" ht="12.75">
      <c r="A59" s="70"/>
      <c r="B59" s="70"/>
      <c r="C59" s="67"/>
      <c r="D59" s="67"/>
      <c r="E59" s="67"/>
      <c r="F59" s="67"/>
    </row>
    <row r="60" spans="1:6" s="71" customFormat="1" ht="12.75">
      <c r="A60" s="70"/>
      <c r="B60" s="70"/>
      <c r="C60" s="67"/>
      <c r="D60" s="67"/>
      <c r="E60" s="67"/>
      <c r="F60" s="67"/>
    </row>
    <row r="61" spans="1:6" s="71" customFormat="1" ht="12.75">
      <c r="A61" s="70"/>
      <c r="B61" s="70"/>
      <c r="C61" s="67"/>
      <c r="D61" s="67"/>
      <c r="E61" s="67"/>
      <c r="F61" s="67"/>
    </row>
    <row r="62" spans="1:6" s="71" customFormat="1" ht="12.75">
      <c r="A62" s="70"/>
      <c r="B62" s="70"/>
      <c r="C62" s="67"/>
      <c r="D62" s="67"/>
      <c r="E62" s="67"/>
      <c r="F62" s="67"/>
    </row>
    <row r="63" spans="1:6" s="71" customFormat="1" ht="12.75">
      <c r="A63" s="70"/>
      <c r="B63" s="70"/>
      <c r="C63" s="67"/>
      <c r="D63" s="67"/>
      <c r="E63" s="67"/>
      <c r="F63" s="67"/>
    </row>
    <row r="64" spans="1:6" s="71" customFormat="1" ht="12.75">
      <c r="A64" s="70"/>
      <c r="B64" s="70"/>
      <c r="C64" s="67"/>
      <c r="D64" s="67"/>
      <c r="E64" s="67"/>
      <c r="F64" s="67"/>
    </row>
    <row r="65" spans="1:6" s="71" customFormat="1" ht="12.75">
      <c r="A65" s="70"/>
      <c r="B65" s="70"/>
      <c r="C65" s="67"/>
      <c r="D65" s="67"/>
      <c r="E65" s="67"/>
      <c r="F65" s="67"/>
    </row>
    <row r="66" spans="1:6" s="71" customFormat="1" ht="12.75">
      <c r="A66" s="1"/>
      <c r="B66" s="1"/>
      <c r="C66" s="67"/>
      <c r="D66" s="67"/>
      <c r="E66" s="67"/>
      <c r="F66" s="67"/>
    </row>
    <row r="67" spans="1:6" s="71" customFormat="1" ht="12.75">
      <c r="A67" s="1"/>
      <c r="B67" s="1"/>
      <c r="C67" s="67"/>
      <c r="D67" s="67"/>
      <c r="E67" s="67"/>
      <c r="F67" s="67"/>
    </row>
    <row r="68" spans="1:6" s="71" customFormat="1" ht="12.75">
      <c r="A68" s="1"/>
      <c r="B68" s="1"/>
      <c r="C68" s="67"/>
      <c r="D68" s="67"/>
      <c r="E68" s="67"/>
      <c r="F68" s="67"/>
    </row>
    <row r="69" spans="1:6" s="71" customFormat="1" ht="12.75">
      <c r="A69" s="1"/>
      <c r="B69" s="1"/>
      <c r="C69" s="67"/>
      <c r="D69" s="67"/>
      <c r="E69" s="67"/>
      <c r="F69" s="67"/>
    </row>
    <row r="70" spans="1:6" s="71" customFormat="1" ht="12.75">
      <c r="A70" s="1"/>
      <c r="B70" s="1"/>
      <c r="C70" s="67"/>
      <c r="D70" s="67"/>
      <c r="E70" s="67"/>
      <c r="F70" s="67"/>
    </row>
    <row r="71" spans="1:6" s="71" customFormat="1" ht="12.75">
      <c r="A71" s="1"/>
      <c r="B71" s="1"/>
      <c r="C71" s="67"/>
      <c r="D71" s="67"/>
      <c r="E71" s="67"/>
      <c r="F71" s="67"/>
    </row>
    <row r="72" spans="1:6" s="71" customFormat="1" ht="12.75">
      <c r="A72" s="1"/>
      <c r="B72" s="1"/>
      <c r="C72" s="67"/>
      <c r="D72" s="67"/>
      <c r="E72" s="67"/>
      <c r="F72" s="67"/>
    </row>
    <row r="73" spans="1:6" s="71" customFormat="1" ht="12.75">
      <c r="A73" s="1"/>
      <c r="B73" s="1"/>
      <c r="C73" s="67"/>
      <c r="D73" s="67"/>
      <c r="E73" s="67"/>
      <c r="F73" s="67"/>
    </row>
    <row r="74" spans="1:6" s="71" customFormat="1" ht="12.75">
      <c r="A74" s="1"/>
      <c r="B74" s="1"/>
      <c r="C74" s="67"/>
      <c r="D74" s="67"/>
      <c r="E74" s="67"/>
      <c r="F74" s="67"/>
    </row>
    <row r="75" spans="1:6" s="71" customFormat="1" ht="12.75">
      <c r="A75" s="1"/>
      <c r="B75" s="1"/>
      <c r="C75" s="67"/>
      <c r="D75" s="67"/>
      <c r="E75" s="67"/>
      <c r="F75" s="67"/>
    </row>
    <row r="76" spans="1:6" s="71" customFormat="1" ht="12.75">
      <c r="A76" s="1"/>
      <c r="B76" s="1"/>
      <c r="C76" s="67"/>
      <c r="D76" s="67"/>
      <c r="E76" s="67"/>
      <c r="F76" s="67"/>
    </row>
    <row r="77" spans="1:6" s="71" customFormat="1" ht="12.75">
      <c r="A77" s="1"/>
      <c r="B77" s="1"/>
      <c r="C77" s="67"/>
      <c r="D77" s="67"/>
      <c r="E77" s="67"/>
      <c r="F77" s="67"/>
    </row>
    <row r="78" spans="1:6" s="71" customFormat="1" ht="12.75">
      <c r="A78" s="1"/>
      <c r="B78" s="1"/>
      <c r="C78" s="67"/>
      <c r="D78" s="67"/>
      <c r="E78" s="67"/>
      <c r="F78" s="67"/>
    </row>
    <row r="79" spans="1:6" s="71" customFormat="1" ht="12.75">
      <c r="A79" s="1"/>
      <c r="B79" s="1"/>
      <c r="C79" s="67"/>
      <c r="D79" s="67"/>
      <c r="E79" s="67"/>
      <c r="F79" s="67"/>
    </row>
    <row r="80" spans="1:6" s="71" customFormat="1" ht="12.75">
      <c r="A80" s="1"/>
      <c r="B80" s="1"/>
      <c r="C80" s="67"/>
      <c r="D80" s="67"/>
      <c r="E80" s="67"/>
      <c r="F80" s="67"/>
    </row>
    <row r="81" spans="1:6" s="71" customFormat="1" ht="12.75">
      <c r="A81" s="1"/>
      <c r="B81" s="1"/>
      <c r="C81" s="67"/>
      <c r="D81" s="67"/>
      <c r="E81" s="67"/>
      <c r="F81" s="67"/>
    </row>
    <row r="82" spans="1:6" s="71" customFormat="1" ht="12.75">
      <c r="A82" s="1"/>
      <c r="B82" s="1"/>
      <c r="C82" s="67"/>
      <c r="D82" s="67"/>
      <c r="E82" s="67"/>
      <c r="F82" s="67"/>
    </row>
    <row r="83" spans="1:6" s="71" customFormat="1" ht="12.75">
      <c r="A83" s="1"/>
      <c r="B83" s="1"/>
      <c r="C83" s="67"/>
      <c r="D83" s="67"/>
      <c r="E83" s="67"/>
      <c r="F83" s="67"/>
    </row>
    <row r="84" spans="1:6" s="71" customFormat="1" ht="12.75">
      <c r="A84" s="1"/>
      <c r="B84" s="1"/>
      <c r="C84" s="67"/>
      <c r="D84" s="67"/>
      <c r="E84" s="67"/>
      <c r="F84" s="67"/>
    </row>
    <row r="85" spans="1:6" s="71" customFormat="1" ht="12.75">
      <c r="A85" s="1"/>
      <c r="B85" s="1"/>
      <c r="C85" s="67"/>
      <c r="D85" s="67"/>
      <c r="E85" s="67"/>
      <c r="F85" s="67"/>
    </row>
    <row r="86" spans="1:6" s="71" customFormat="1" ht="12.75">
      <c r="A86" s="1"/>
      <c r="B86" s="1"/>
      <c r="C86" s="67"/>
      <c r="D86" s="67"/>
      <c r="E86" s="67"/>
      <c r="F86" s="67"/>
    </row>
    <row r="87" spans="1:6" s="71" customFormat="1" ht="12.75">
      <c r="A87" s="1"/>
      <c r="B87" s="1"/>
      <c r="C87" s="67"/>
      <c r="D87" s="67"/>
      <c r="E87" s="67"/>
      <c r="F87" s="67"/>
    </row>
    <row r="88" spans="1:6" s="71" customFormat="1" ht="12.75">
      <c r="A88" s="1"/>
      <c r="B88" s="1"/>
      <c r="C88" s="67"/>
      <c r="D88" s="67"/>
      <c r="E88" s="67"/>
      <c r="F88" s="67"/>
    </row>
    <row r="89" spans="1:6" s="71" customFormat="1" ht="12.75">
      <c r="A89" s="1"/>
      <c r="B89" s="1"/>
      <c r="C89" s="67"/>
      <c r="D89" s="67"/>
      <c r="E89" s="67"/>
      <c r="F89" s="67"/>
    </row>
    <row r="90" spans="1:6" s="71" customFormat="1" ht="12.75">
      <c r="A90" s="1"/>
      <c r="B90" s="1"/>
      <c r="C90" s="67"/>
      <c r="D90" s="67"/>
      <c r="E90" s="67"/>
      <c r="F90" s="67"/>
    </row>
    <row r="91" spans="1:6" s="71" customFormat="1" ht="12.75">
      <c r="A91" s="1"/>
      <c r="B91" s="1"/>
      <c r="C91" s="67"/>
      <c r="D91" s="67"/>
      <c r="E91" s="67"/>
      <c r="F91" s="67"/>
    </row>
    <row r="92" spans="1:6" s="71" customFormat="1" ht="12.75">
      <c r="A92" s="1"/>
      <c r="B92" s="1"/>
      <c r="C92" s="67"/>
      <c r="D92" s="67"/>
      <c r="E92" s="67"/>
      <c r="F92" s="67"/>
    </row>
    <row r="93" spans="1:6" s="71" customFormat="1" ht="12.75">
      <c r="A93" s="1"/>
      <c r="B93" s="1"/>
      <c r="C93" s="67"/>
      <c r="D93" s="67"/>
      <c r="E93" s="67"/>
      <c r="F93" s="67"/>
    </row>
    <row r="94" spans="1:6" s="71" customFormat="1" ht="12.75">
      <c r="A94" s="1"/>
      <c r="B94" s="1"/>
      <c r="C94" s="67"/>
      <c r="D94" s="67"/>
      <c r="E94" s="67"/>
      <c r="F94" s="67"/>
    </row>
    <row r="95" spans="1:6" s="71" customFormat="1" ht="12.75">
      <c r="A95" s="1"/>
      <c r="B95" s="1"/>
      <c r="C95" s="67"/>
      <c r="D95" s="67"/>
      <c r="E95" s="67"/>
      <c r="F95" s="67"/>
    </row>
    <row r="96" spans="1:6" s="71" customFormat="1" ht="12.75">
      <c r="A96" s="1"/>
      <c r="B96" s="1"/>
      <c r="C96" s="67"/>
      <c r="D96" s="67"/>
      <c r="E96" s="67"/>
      <c r="F96" s="67"/>
    </row>
    <row r="97" spans="1:6" s="71" customFormat="1" ht="12.75">
      <c r="A97" s="1"/>
      <c r="B97" s="1"/>
      <c r="C97" s="1"/>
      <c r="D97" s="67"/>
      <c r="E97" s="67"/>
      <c r="F97" s="67"/>
    </row>
    <row r="98" spans="1:6" s="71" customFormat="1" ht="12.75">
      <c r="A98" s="1"/>
      <c r="B98" s="1"/>
      <c r="C98" s="1"/>
      <c r="D98" s="67"/>
      <c r="E98" s="67"/>
      <c r="F98" s="67"/>
    </row>
    <row r="99" spans="1:6" s="71" customFormat="1" ht="12.75">
      <c r="A99" s="1"/>
      <c r="B99" s="1"/>
      <c r="C99" s="1"/>
      <c r="D99" s="67"/>
      <c r="E99" s="67"/>
      <c r="F99" s="67"/>
    </row>
    <row r="100" spans="1:6" s="71" customFormat="1" ht="12.75">
      <c r="A100" s="1"/>
      <c r="B100" s="1"/>
      <c r="C100" s="1"/>
      <c r="D100" s="67"/>
      <c r="E100" s="67"/>
      <c r="F100" s="67"/>
    </row>
    <row r="101" spans="1:6" s="71" customFormat="1" ht="12.75">
      <c r="A101" s="1"/>
      <c r="B101" s="1"/>
      <c r="C101" s="1"/>
      <c r="D101" s="67"/>
      <c r="E101" s="67"/>
      <c r="F101" s="67"/>
    </row>
  </sheetData>
  <sheetProtection selectLockedCells="1" selectUnlockedCells="1"/>
  <mergeCells count="17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52:E52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B28" sqref="B28"/>
    </sheetView>
  </sheetViews>
  <sheetFormatPr defaultColWidth="9.140625" defaultRowHeight="12.75"/>
  <cols>
    <col min="1" max="1" width="4.140625" style="73" customWidth="1"/>
    <col min="2" max="2" width="44.8515625" style="73" customWidth="1"/>
    <col min="3" max="3" width="11.140625" style="73" customWidth="1"/>
    <col min="4" max="4" width="8.57421875" style="73" customWidth="1"/>
    <col min="5" max="5" width="15.28125" style="73" customWidth="1"/>
    <col min="6" max="6" width="16.140625" style="73" customWidth="1"/>
    <col min="7" max="7" width="11.140625" style="73" customWidth="1"/>
    <col min="8" max="8" width="13.00390625" style="73" customWidth="1"/>
    <col min="9" max="16384" width="8.8515625" style="73" customWidth="1"/>
  </cols>
  <sheetData>
    <row r="1" spans="2:3" ht="12.75">
      <c r="B1" s="74" t="s">
        <v>0</v>
      </c>
      <c r="C1" s="74"/>
    </row>
    <row r="2" spans="1:6" s="76" customFormat="1" ht="15" customHeight="1">
      <c r="A2" s="75" t="s">
        <v>79</v>
      </c>
      <c r="B2" s="75"/>
      <c r="C2" s="75"/>
      <c r="D2" s="75"/>
      <c r="E2" s="75"/>
      <c r="F2" s="75"/>
    </row>
    <row r="3" spans="2:6" ht="12.75">
      <c r="B3" s="77" t="s">
        <v>2</v>
      </c>
      <c r="C3" s="78" t="s">
        <v>3</v>
      </c>
      <c r="D3" s="78"/>
      <c r="E3" s="78"/>
      <c r="F3" s="79"/>
    </row>
    <row r="4" spans="2:6" ht="12.75">
      <c r="B4" s="77" t="s">
        <v>4</v>
      </c>
      <c r="C4" s="80">
        <v>4</v>
      </c>
      <c r="D4" s="80"/>
      <c r="E4" s="80"/>
      <c r="F4" s="74"/>
    </row>
    <row r="5" spans="2:8" ht="12.75">
      <c r="B5" s="81" t="s">
        <v>5</v>
      </c>
      <c r="C5" s="82">
        <v>10456</v>
      </c>
      <c r="D5" s="82"/>
      <c r="E5" s="82"/>
      <c r="F5" s="74"/>
      <c r="H5" s="83"/>
    </row>
    <row r="6" spans="2:8" ht="12.75">
      <c r="B6" s="81" t="s">
        <v>6</v>
      </c>
      <c r="C6" s="84">
        <v>1142.6</v>
      </c>
      <c r="D6" s="85"/>
      <c r="E6" s="86"/>
      <c r="F6" s="74"/>
      <c r="H6" s="83"/>
    </row>
    <row r="7" spans="2:8" ht="12.75">
      <c r="B7" s="87" t="s">
        <v>7</v>
      </c>
      <c r="C7" s="88">
        <v>1116543.83</v>
      </c>
      <c r="D7" s="89"/>
      <c r="E7" s="90"/>
      <c r="F7" s="91"/>
      <c r="H7" s="83"/>
    </row>
    <row r="8" spans="2:6" ht="12.75">
      <c r="B8" s="87" t="s">
        <v>8</v>
      </c>
      <c r="C8" s="92">
        <v>4</v>
      </c>
      <c r="D8" s="93"/>
      <c r="E8" s="93"/>
      <c r="F8" s="91"/>
    </row>
    <row r="9" spans="2:5" ht="12.75">
      <c r="B9" s="94" t="s">
        <v>9</v>
      </c>
      <c r="C9" s="95">
        <v>10</v>
      </c>
      <c r="D9" s="96"/>
      <c r="E9" s="97"/>
    </row>
    <row r="10" spans="2:5" ht="12.75">
      <c r="B10" s="94" t="s">
        <v>10</v>
      </c>
      <c r="C10" s="95">
        <f>D50</f>
        <v>31048</v>
      </c>
      <c r="D10" s="96"/>
      <c r="E10" s="97"/>
    </row>
    <row r="11" spans="2:5" ht="12.75">
      <c r="B11" s="94" t="s">
        <v>11</v>
      </c>
      <c r="C11" s="98">
        <f>C5*C9*12</f>
        <v>1254720</v>
      </c>
      <c r="D11" s="96">
        <f>C11/12</f>
        <v>104560</v>
      </c>
      <c r="E11" s="97"/>
    </row>
    <row r="12" spans="1:6" ht="12.75" customHeight="1">
      <c r="A12" s="99" t="s">
        <v>12</v>
      </c>
      <c r="B12" s="100" t="s">
        <v>13</v>
      </c>
      <c r="C12" s="101" t="s">
        <v>14</v>
      </c>
      <c r="D12" s="101" t="s">
        <v>15</v>
      </c>
      <c r="E12" s="101"/>
      <c r="F12" s="101" t="s">
        <v>16</v>
      </c>
    </row>
    <row r="13" spans="1:6" ht="12.75">
      <c r="A13" s="99"/>
      <c r="B13" s="100"/>
      <c r="C13" s="101"/>
      <c r="D13" s="102" t="s">
        <v>17</v>
      </c>
      <c r="E13" s="102" t="s">
        <v>18</v>
      </c>
      <c r="F13" s="101"/>
    </row>
    <row r="14" spans="1:6" ht="12.75">
      <c r="A14" s="103" t="s">
        <v>19</v>
      </c>
      <c r="B14" s="104" t="s">
        <v>20</v>
      </c>
      <c r="C14" s="105">
        <f>D14*C5</f>
        <v>48515.84</v>
      </c>
      <c r="D14" s="105">
        <v>4.64</v>
      </c>
      <c r="E14" s="105">
        <f>C14*12</f>
        <v>582190.08</v>
      </c>
      <c r="F14" s="105">
        <f>C14*12</f>
        <v>582190.08</v>
      </c>
    </row>
    <row r="15" spans="1:6" ht="12.75">
      <c r="A15" s="106" t="s">
        <v>21</v>
      </c>
      <c r="B15" s="107" t="s">
        <v>22</v>
      </c>
      <c r="C15" s="105">
        <f>D15*C5</f>
        <v>7005.52</v>
      </c>
      <c r="D15" s="105">
        <v>0.67</v>
      </c>
      <c r="E15" s="105">
        <f>C15*12</f>
        <v>84066.24</v>
      </c>
      <c r="F15" s="105">
        <f>C15*12</f>
        <v>84066.24</v>
      </c>
    </row>
    <row r="16" spans="1:6" ht="12.75">
      <c r="A16" s="106" t="s">
        <v>23</v>
      </c>
      <c r="B16" s="107" t="s">
        <v>24</v>
      </c>
      <c r="C16" s="105">
        <v>1350</v>
      </c>
      <c r="D16" s="105">
        <f>C16/C5</f>
        <v>0.12911247130833972</v>
      </c>
      <c r="E16" s="105">
        <f>C16*12</f>
        <v>16200</v>
      </c>
      <c r="F16" s="105">
        <f>C16*12</f>
        <v>16200</v>
      </c>
    </row>
    <row r="17" spans="1:6" ht="12.75">
      <c r="A17" s="108" t="s">
        <v>25</v>
      </c>
      <c r="B17" s="97" t="s">
        <v>26</v>
      </c>
      <c r="C17" s="105">
        <f>E17/12</f>
        <v>392</v>
      </c>
      <c r="D17" s="105">
        <f>C17/C5</f>
        <v>0.03749043611323642</v>
      </c>
      <c r="E17" s="109">
        <f>(C8*98)*12</f>
        <v>4704</v>
      </c>
      <c r="F17" s="105">
        <f>C17*12</f>
        <v>4704</v>
      </c>
    </row>
    <row r="18" spans="1:6" ht="12.75">
      <c r="A18" s="108" t="s">
        <v>27</v>
      </c>
      <c r="B18" s="110" t="s">
        <v>28</v>
      </c>
      <c r="C18" s="111">
        <f>E18/12</f>
        <v>95.21666666666665</v>
      </c>
      <c r="D18" s="111">
        <f>C18/C5</f>
        <v>0.009106414180056107</v>
      </c>
      <c r="E18" s="111">
        <f>C6*1</f>
        <v>1142.6</v>
      </c>
      <c r="F18" s="111">
        <f>C18*12</f>
        <v>1142.6</v>
      </c>
    </row>
    <row r="19" spans="1:6" ht="12.75">
      <c r="A19" s="108" t="s">
        <v>29</v>
      </c>
      <c r="B19" s="110" t="s">
        <v>30</v>
      </c>
      <c r="C19" s="111">
        <f>E19/12</f>
        <v>199.955</v>
      </c>
      <c r="D19" s="111">
        <f>C19/C5</f>
        <v>0.019123469778117828</v>
      </c>
      <c r="E19" s="111">
        <f>C6*2.1</f>
        <v>2399.46</v>
      </c>
      <c r="F19" s="111">
        <f>C19*12</f>
        <v>2399.46</v>
      </c>
    </row>
    <row r="20" spans="1:6" s="113" customFormat="1" ht="12.75">
      <c r="A20" s="108" t="s">
        <v>31</v>
      </c>
      <c r="B20" s="112" t="s">
        <v>32</v>
      </c>
      <c r="C20" s="105">
        <f>C11*0.12/12</f>
        <v>12547.199999999999</v>
      </c>
      <c r="D20" s="105">
        <f>C20/C5</f>
        <v>1.2</v>
      </c>
      <c r="E20" s="109">
        <f>C11*0.12</f>
        <v>150566.4</v>
      </c>
      <c r="F20" s="105">
        <f>C20*12</f>
        <v>150566.4</v>
      </c>
    </row>
    <row r="21" spans="1:6" ht="12.75">
      <c r="A21" s="108" t="s">
        <v>33</v>
      </c>
      <c r="B21" s="112" t="s">
        <v>34</v>
      </c>
      <c r="C21" s="105">
        <f>C11*0.009/12</f>
        <v>941.0400000000001</v>
      </c>
      <c r="D21" s="105">
        <f>C21/C5</f>
        <v>0.09000000000000001</v>
      </c>
      <c r="E21" s="109">
        <f>C11*0.009</f>
        <v>11292.480000000001</v>
      </c>
      <c r="F21" s="105">
        <f>C21*12</f>
        <v>11292.480000000001</v>
      </c>
    </row>
    <row r="22" spans="1:6" s="113" customFormat="1" ht="12.75">
      <c r="A22" s="108" t="s">
        <v>35</v>
      </c>
      <c r="B22" s="112" t="s">
        <v>36</v>
      </c>
      <c r="C22" s="105">
        <f>E22/12</f>
        <v>2614</v>
      </c>
      <c r="D22" s="105">
        <f>C22/C5</f>
        <v>0.25</v>
      </c>
      <c r="E22" s="109">
        <f>C11*0.025</f>
        <v>31368</v>
      </c>
      <c r="F22" s="105">
        <f>C22*12</f>
        <v>31368</v>
      </c>
    </row>
    <row r="23" spans="1:6" s="118" customFormat="1" ht="12.75">
      <c r="A23" s="114" t="s">
        <v>37</v>
      </c>
      <c r="B23" s="115" t="s">
        <v>38</v>
      </c>
      <c r="C23" s="116">
        <f>E23/12</f>
        <v>930.4531916666668</v>
      </c>
      <c r="D23" s="116">
        <f>E23/C5/12</f>
        <v>0.08898748963912269</v>
      </c>
      <c r="E23" s="117">
        <f>C7*0.01</f>
        <v>11165.438300000002</v>
      </c>
      <c r="F23" s="105">
        <f>C23*12</f>
        <v>11165.438300000002</v>
      </c>
    </row>
    <row r="24" spans="1:6" s="121" customFormat="1" ht="12.75">
      <c r="A24" s="119"/>
      <c r="B24" s="96" t="s">
        <v>39</v>
      </c>
      <c r="C24" s="120">
        <f>SUM(C14:C23)</f>
        <v>74591.22485833333</v>
      </c>
      <c r="D24" s="120">
        <f>SUM(D14:D23)</f>
        <v>7.133820281018872</v>
      </c>
      <c r="E24" s="120">
        <f>SUM(E14:E23)</f>
        <v>895094.6982999999</v>
      </c>
      <c r="F24" s="120">
        <f>SUM(F14:F23)</f>
        <v>895094.6982999999</v>
      </c>
    </row>
    <row r="25" spans="1:6" ht="12.75" customHeight="1">
      <c r="A25" s="122" t="s">
        <v>41</v>
      </c>
      <c r="B25" s="123" t="s">
        <v>42</v>
      </c>
      <c r="C25" s="105"/>
      <c r="D25" s="105"/>
      <c r="E25" s="109"/>
      <c r="F25" s="109"/>
    </row>
    <row r="26" spans="1:6" ht="12.75">
      <c r="A26" s="122"/>
      <c r="B26" s="123"/>
      <c r="C26" s="105"/>
      <c r="D26" s="105"/>
      <c r="E26" s="109"/>
      <c r="F26" s="109"/>
    </row>
    <row r="27" spans="1:6" ht="12.75">
      <c r="A27" s="108" t="s">
        <v>43</v>
      </c>
      <c r="B27" s="110" t="s">
        <v>80</v>
      </c>
      <c r="C27" s="105">
        <f>E27/12</f>
        <v>3333.3333333333335</v>
      </c>
      <c r="D27" s="105">
        <f>C27/C5</f>
        <v>0.31879622545269065</v>
      </c>
      <c r="E27" s="124">
        <v>40000</v>
      </c>
      <c r="F27" s="109"/>
    </row>
    <row r="28" spans="1:6" ht="12.75">
      <c r="A28" s="108" t="s">
        <v>45</v>
      </c>
      <c r="B28" s="112" t="s">
        <v>46</v>
      </c>
      <c r="C28" s="105">
        <f>E28/12</f>
        <v>833.3333333333334</v>
      </c>
      <c r="D28" s="105">
        <f>C28/C5</f>
        <v>0.07969905636317266</v>
      </c>
      <c r="E28" s="109">
        <v>10000</v>
      </c>
      <c r="F28" s="109"/>
    </row>
    <row r="29" spans="1:6" ht="12.75">
      <c r="A29" s="108" t="s">
        <v>47</v>
      </c>
      <c r="B29" s="110" t="s">
        <v>81</v>
      </c>
      <c r="C29" s="105">
        <f>E29/12</f>
        <v>3333.3333333333335</v>
      </c>
      <c r="D29" s="105">
        <f>C29/C5</f>
        <v>0.31879622545269065</v>
      </c>
      <c r="E29" s="124">
        <v>40000</v>
      </c>
      <c r="F29" s="109"/>
    </row>
    <row r="30" spans="1:6" ht="12.75">
      <c r="A30" s="108" t="s">
        <v>49</v>
      </c>
      <c r="B30" s="110" t="s">
        <v>82</v>
      </c>
      <c r="C30" s="105">
        <f>E30/12</f>
        <v>12500</v>
      </c>
      <c r="D30" s="105">
        <f>C30/C5</f>
        <v>1.1954858454475898</v>
      </c>
      <c r="E30" s="124">
        <v>150000</v>
      </c>
      <c r="F30" s="109"/>
    </row>
    <row r="31" spans="1:6" ht="12.75">
      <c r="A31" s="108" t="s">
        <v>51</v>
      </c>
      <c r="B31" s="110" t="s">
        <v>83</v>
      </c>
      <c r="C31" s="105">
        <f>E31/12</f>
        <v>833.3333333333334</v>
      </c>
      <c r="D31" s="105">
        <f>C31/C5</f>
        <v>0.07969905636317266</v>
      </c>
      <c r="E31" s="124">
        <v>10000</v>
      </c>
      <c r="F31" s="109"/>
    </row>
    <row r="32" spans="1:6" ht="12.75">
      <c r="A32" s="108" t="s">
        <v>53</v>
      </c>
      <c r="B32" s="112" t="s">
        <v>54</v>
      </c>
      <c r="C32" s="105">
        <f>E32/12</f>
        <v>1666.6666666666667</v>
      </c>
      <c r="D32" s="105">
        <f>C32/C5</f>
        <v>0.15939811272634533</v>
      </c>
      <c r="E32" s="109">
        <v>20000</v>
      </c>
      <c r="F32" s="109"/>
    </row>
    <row r="33" spans="1:6" ht="12.75">
      <c r="A33" s="108" t="s">
        <v>55</v>
      </c>
      <c r="B33" s="112" t="s">
        <v>84</v>
      </c>
      <c r="C33" s="105">
        <f>E33/12</f>
        <v>3333.3333333333335</v>
      </c>
      <c r="D33" s="105">
        <f>C33/C5</f>
        <v>0.31879622545269065</v>
      </c>
      <c r="E33" s="109">
        <v>40000</v>
      </c>
      <c r="F33" s="109"/>
    </row>
    <row r="34" spans="1:6" ht="12.75">
      <c r="A34" s="106" t="s">
        <v>57</v>
      </c>
      <c r="B34" s="125" t="s">
        <v>85</v>
      </c>
      <c r="C34" s="105">
        <f>E34/12</f>
        <v>12500</v>
      </c>
      <c r="D34" s="105">
        <f>C34/C5</f>
        <v>1.1954858454475898</v>
      </c>
      <c r="E34" s="111">
        <v>150000</v>
      </c>
      <c r="F34" s="105"/>
    </row>
    <row r="35" spans="1:6" ht="12.75">
      <c r="A35" s="106" t="s">
        <v>59</v>
      </c>
      <c r="B35" s="107" t="s">
        <v>86</v>
      </c>
      <c r="C35" s="105">
        <f>E35/12</f>
        <v>3333.3333333333335</v>
      </c>
      <c r="D35" s="105">
        <f>C35/C5</f>
        <v>0.31879622545269065</v>
      </c>
      <c r="E35" s="126">
        <v>40000</v>
      </c>
      <c r="F35" s="105"/>
    </row>
    <row r="36" spans="1:6" ht="12.75">
      <c r="A36" s="127"/>
      <c r="B36" s="128" t="s">
        <v>63</v>
      </c>
      <c r="C36" s="129">
        <f>SUM(C27:C35)</f>
        <v>41666.66666666667</v>
      </c>
      <c r="D36" s="129">
        <f>SUM(D27:D35)</f>
        <v>3.984952818158633</v>
      </c>
      <c r="E36" s="129">
        <f>SUM(E27:E35)</f>
        <v>500000</v>
      </c>
      <c r="F36" s="130"/>
    </row>
    <row r="37" spans="1:6" ht="12.75">
      <c r="A37" s="106"/>
      <c r="B37" s="127" t="s">
        <v>64</v>
      </c>
      <c r="C37" s="120"/>
      <c r="D37" s="120">
        <f>SUM(D24+D36)</f>
        <v>11.118773099177506</v>
      </c>
      <c r="E37" s="120"/>
      <c r="F37" s="120"/>
    </row>
    <row r="38" spans="1:6" ht="12.75">
      <c r="A38" s="106"/>
      <c r="B38" s="131" t="s">
        <v>87</v>
      </c>
      <c r="C38" s="49"/>
      <c r="D38" s="49"/>
      <c r="E38" s="49"/>
      <c r="F38" s="49">
        <v>933976.46</v>
      </c>
    </row>
    <row r="39" spans="1:6" ht="12.75">
      <c r="A39" s="132"/>
      <c r="B39" s="133" t="s">
        <v>65</v>
      </c>
      <c r="C39" s="134"/>
      <c r="D39" s="135"/>
      <c r="E39" s="135"/>
      <c r="F39" s="135"/>
    </row>
    <row r="40" spans="1:6" ht="12.75">
      <c r="A40" s="132"/>
      <c r="B40" s="106" t="s">
        <v>66</v>
      </c>
      <c r="C40" s="136">
        <v>200</v>
      </c>
      <c r="D40" s="136">
        <f>C40*12</f>
        <v>2400</v>
      </c>
      <c r="E40" s="135"/>
      <c r="F40" s="135"/>
    </row>
    <row r="41" spans="1:6" ht="12.75">
      <c r="A41" s="132"/>
      <c r="B41" s="107" t="s">
        <v>67</v>
      </c>
      <c r="C41" s="136">
        <v>150</v>
      </c>
      <c r="D41" s="136">
        <f>C41*12</f>
        <v>1800</v>
      </c>
      <c r="E41" s="135"/>
      <c r="F41" s="135"/>
    </row>
    <row r="42" spans="1:6" ht="12.75">
      <c r="A42" s="132"/>
      <c r="B42" s="127" t="s">
        <v>68</v>
      </c>
      <c r="C42" s="136"/>
      <c r="D42" s="136"/>
      <c r="E42" s="135"/>
      <c r="F42" s="135"/>
    </row>
    <row r="43" spans="1:6" ht="12.75">
      <c r="A43" s="132"/>
      <c r="B43" s="107" t="s">
        <v>88</v>
      </c>
      <c r="C43" s="137">
        <f>354</f>
        <v>354</v>
      </c>
      <c r="D43" s="136">
        <f>C43*12</f>
        <v>4248</v>
      </c>
      <c r="E43" s="135"/>
      <c r="F43" s="135"/>
    </row>
    <row r="44" spans="1:6" ht="12.75">
      <c r="A44" s="132"/>
      <c r="B44" s="107" t="s">
        <v>70</v>
      </c>
      <c r="C44" s="136">
        <f>350</f>
        <v>350</v>
      </c>
      <c r="D44" s="136">
        <f>C44*12</f>
        <v>4200</v>
      </c>
      <c r="E44" s="135"/>
      <c r="F44" s="135"/>
    </row>
    <row r="45" spans="1:6" ht="12.75">
      <c r="A45" s="132"/>
      <c r="B45" s="107" t="s">
        <v>71</v>
      </c>
      <c r="C45" s="136">
        <f>350</f>
        <v>350</v>
      </c>
      <c r="D45" s="136">
        <f>C45*12</f>
        <v>4200</v>
      </c>
      <c r="E45" s="135"/>
      <c r="F45" s="135"/>
    </row>
    <row r="46" spans="1:6" ht="12.75">
      <c r="A46" s="132"/>
      <c r="B46" s="107" t="s">
        <v>89</v>
      </c>
      <c r="C46" s="136">
        <v>350</v>
      </c>
      <c r="D46" s="136">
        <f>C46*12</f>
        <v>4200</v>
      </c>
      <c r="E46" s="135"/>
      <c r="F46" s="135"/>
    </row>
    <row r="47" spans="1:6" ht="12.75">
      <c r="A47" s="132"/>
      <c r="B47" s="127" t="s">
        <v>73</v>
      </c>
      <c r="C47" s="136"/>
      <c r="D47" s="136"/>
      <c r="E47" s="135"/>
      <c r="F47" s="135"/>
    </row>
    <row r="48" spans="1:6" ht="12.75">
      <c r="A48" s="132"/>
      <c r="B48" s="125" t="s">
        <v>74</v>
      </c>
      <c r="C48" s="138">
        <f>5000</f>
        <v>5000</v>
      </c>
      <c r="D48" s="138">
        <f>5000</f>
        <v>5000</v>
      </c>
      <c r="E48" s="135"/>
      <c r="F48" s="135"/>
    </row>
    <row r="49" spans="1:6" ht="12.75">
      <c r="A49" s="132"/>
      <c r="B49" s="125" t="s">
        <v>75</v>
      </c>
      <c r="C49" s="138">
        <f>5000</f>
        <v>5000</v>
      </c>
      <c r="D49" s="138">
        <f>5000</f>
        <v>5000</v>
      </c>
      <c r="E49" s="135"/>
      <c r="F49" s="135"/>
    </row>
    <row r="50" spans="1:5" ht="12.75">
      <c r="A50" s="132"/>
      <c r="B50" s="139" t="s">
        <v>76</v>
      </c>
      <c r="C50" s="140">
        <f>SUM(C39:C49)</f>
        <v>11754</v>
      </c>
      <c r="D50" s="140">
        <f>SUM(D39:D49)</f>
        <v>31048</v>
      </c>
      <c r="E50" s="141"/>
    </row>
    <row r="51" spans="1:5" s="141" customFormat="1" ht="40.5" customHeight="1">
      <c r="A51" s="142"/>
      <c r="B51" s="143" t="s">
        <v>90</v>
      </c>
      <c r="C51" s="143"/>
      <c r="D51" s="143"/>
      <c r="E51" s="143"/>
    </row>
    <row r="52" spans="1:6" ht="75" customHeight="1">
      <c r="A52" s="144"/>
      <c r="B52" s="144"/>
      <c r="C52" s="145"/>
      <c r="D52" s="144"/>
      <c r="E52" s="135"/>
      <c r="F52" s="135"/>
    </row>
    <row r="53" spans="1:6" ht="12.75">
      <c r="A53" s="132"/>
      <c r="B53" s="132"/>
      <c r="C53" s="145"/>
      <c r="D53" s="135"/>
      <c r="E53" s="135"/>
      <c r="F53" s="135"/>
    </row>
    <row r="54" spans="1:6" ht="12.75">
      <c r="A54" s="146"/>
      <c r="B54" s="146"/>
      <c r="C54" s="145"/>
      <c r="D54" s="145"/>
      <c r="E54" s="145"/>
      <c r="F54" s="145"/>
    </row>
    <row r="55" spans="1:6" ht="12.75">
      <c r="A55" s="146"/>
      <c r="B55" s="146"/>
      <c r="C55" s="145"/>
      <c r="D55" s="145"/>
      <c r="E55" s="145"/>
      <c r="F55" s="145"/>
    </row>
    <row r="56" spans="1:6" ht="12.75">
      <c r="A56" s="146"/>
      <c r="B56" s="146"/>
      <c r="C56" s="145"/>
      <c r="D56" s="145"/>
      <c r="E56" s="145"/>
      <c r="F56" s="145"/>
    </row>
    <row r="57" spans="1:6" ht="12.75">
      <c r="A57" s="146"/>
      <c r="B57" s="146"/>
      <c r="C57" s="145"/>
      <c r="D57" s="145"/>
      <c r="E57" s="145"/>
      <c r="F57" s="145"/>
    </row>
    <row r="58" spans="1:6" ht="12.75">
      <c r="A58" s="146"/>
      <c r="B58" s="146"/>
      <c r="C58" s="145"/>
      <c r="D58" s="145"/>
      <c r="E58" s="145"/>
      <c r="F58" s="145"/>
    </row>
    <row r="59" spans="1:6" s="141" customFormat="1" ht="12.75">
      <c r="A59" s="146"/>
      <c r="B59" s="146"/>
      <c r="C59" s="145"/>
      <c r="D59" s="145"/>
      <c r="E59" s="145"/>
      <c r="F59" s="145"/>
    </row>
    <row r="60" spans="1:6" s="141" customFormat="1" ht="12.75">
      <c r="A60" s="146"/>
      <c r="B60" s="146"/>
      <c r="C60" s="145"/>
      <c r="D60" s="145"/>
      <c r="E60" s="145"/>
      <c r="F60" s="145"/>
    </row>
    <row r="61" spans="1:6" s="141" customFormat="1" ht="12.75">
      <c r="A61" s="146"/>
      <c r="B61" s="146"/>
      <c r="C61" s="145"/>
      <c r="D61" s="145"/>
      <c r="E61" s="145"/>
      <c r="F61" s="145"/>
    </row>
    <row r="62" spans="1:6" s="141" customFormat="1" ht="12.75">
      <c r="A62" s="146"/>
      <c r="B62" s="146"/>
      <c r="C62" s="145"/>
      <c r="D62" s="145"/>
      <c r="E62" s="145"/>
      <c r="F62" s="145"/>
    </row>
    <row r="63" spans="1:6" s="141" customFormat="1" ht="12.75">
      <c r="A63" s="146"/>
      <c r="B63" s="146"/>
      <c r="C63" s="145"/>
      <c r="D63" s="145"/>
      <c r="E63" s="145"/>
      <c r="F63" s="145"/>
    </row>
    <row r="64" spans="1:6" s="141" customFormat="1" ht="12.75">
      <c r="A64" s="146"/>
      <c r="B64" s="146"/>
      <c r="C64" s="145"/>
      <c r="D64" s="145"/>
      <c r="E64" s="145"/>
      <c r="F64" s="145"/>
    </row>
    <row r="65" spans="1:6" s="141" customFormat="1" ht="12.75">
      <c r="A65" s="73"/>
      <c r="B65" s="73"/>
      <c r="C65" s="145"/>
      <c r="D65" s="145"/>
      <c r="E65" s="145"/>
      <c r="F65" s="145"/>
    </row>
    <row r="66" spans="1:6" s="141" customFormat="1" ht="12.75">
      <c r="A66" s="73"/>
      <c r="B66" s="73"/>
      <c r="C66" s="145"/>
      <c r="D66" s="145"/>
      <c r="E66" s="145"/>
      <c r="F66" s="145"/>
    </row>
    <row r="67" spans="1:6" s="141" customFormat="1" ht="12.75">
      <c r="A67" s="73"/>
      <c r="B67" s="73"/>
      <c r="C67" s="145"/>
      <c r="D67" s="145"/>
      <c r="E67" s="145"/>
      <c r="F67" s="145"/>
    </row>
    <row r="68" spans="1:6" s="141" customFormat="1" ht="12.75">
      <c r="A68" s="73"/>
      <c r="B68" s="73"/>
      <c r="C68" s="145"/>
      <c r="D68" s="145"/>
      <c r="E68" s="145"/>
      <c r="F68" s="145"/>
    </row>
    <row r="69" spans="1:6" s="141" customFormat="1" ht="12.75">
      <c r="A69" s="73"/>
      <c r="B69" s="73"/>
      <c r="C69" s="145"/>
      <c r="D69" s="145"/>
      <c r="E69" s="145"/>
      <c r="F69" s="145"/>
    </row>
    <row r="70" spans="1:6" s="141" customFormat="1" ht="12.75">
      <c r="A70" s="73"/>
      <c r="B70" s="73"/>
      <c r="C70" s="145"/>
      <c r="D70" s="145"/>
      <c r="E70" s="145"/>
      <c r="F70" s="145"/>
    </row>
    <row r="71" spans="1:6" s="141" customFormat="1" ht="12.75">
      <c r="A71" s="73"/>
      <c r="B71" s="73"/>
      <c r="C71" s="145"/>
      <c r="D71" s="145"/>
      <c r="E71" s="145"/>
      <c r="F71" s="145"/>
    </row>
    <row r="72" spans="1:6" s="141" customFormat="1" ht="12.75">
      <c r="A72" s="73"/>
      <c r="B72" s="73"/>
      <c r="C72" s="145"/>
      <c r="D72" s="145"/>
      <c r="E72" s="145"/>
      <c r="F72" s="145"/>
    </row>
    <row r="73" spans="1:6" s="141" customFormat="1" ht="12.75">
      <c r="A73" s="73"/>
      <c r="B73" s="73"/>
      <c r="C73" s="145"/>
      <c r="D73" s="145"/>
      <c r="E73" s="145"/>
      <c r="F73" s="145"/>
    </row>
    <row r="74" spans="1:6" s="141" customFormat="1" ht="12.75">
      <c r="A74" s="73"/>
      <c r="B74" s="73"/>
      <c r="C74" s="145"/>
      <c r="D74" s="145"/>
      <c r="E74" s="145"/>
      <c r="F74" s="145"/>
    </row>
    <row r="75" spans="1:6" s="141" customFormat="1" ht="12.75">
      <c r="A75" s="73"/>
      <c r="B75" s="73"/>
      <c r="C75" s="145"/>
      <c r="D75" s="145"/>
      <c r="E75" s="145"/>
      <c r="F75" s="145"/>
    </row>
    <row r="76" spans="1:6" s="141" customFormat="1" ht="12.75">
      <c r="A76" s="73"/>
      <c r="B76" s="73"/>
      <c r="C76" s="145"/>
      <c r="D76" s="145"/>
      <c r="E76" s="145"/>
      <c r="F76" s="145"/>
    </row>
    <row r="77" spans="1:6" s="141" customFormat="1" ht="12.75">
      <c r="A77" s="73"/>
      <c r="B77" s="73"/>
      <c r="C77" s="145"/>
      <c r="D77" s="145"/>
      <c r="E77" s="145"/>
      <c r="F77" s="145"/>
    </row>
    <row r="78" spans="1:6" s="141" customFormat="1" ht="12.75">
      <c r="A78" s="73"/>
      <c r="B78" s="73"/>
      <c r="C78" s="145"/>
      <c r="D78" s="145"/>
      <c r="E78" s="145"/>
      <c r="F78" s="145"/>
    </row>
    <row r="79" spans="1:6" s="141" customFormat="1" ht="12.75">
      <c r="A79" s="73"/>
      <c r="B79" s="73"/>
      <c r="C79" s="145"/>
      <c r="D79" s="145"/>
      <c r="E79" s="145"/>
      <c r="F79" s="145"/>
    </row>
    <row r="80" spans="1:6" s="141" customFormat="1" ht="12.75">
      <c r="A80" s="73"/>
      <c r="B80" s="73"/>
      <c r="C80" s="145"/>
      <c r="D80" s="145"/>
      <c r="E80" s="145"/>
      <c r="F80" s="145"/>
    </row>
    <row r="81" spans="1:6" s="141" customFormat="1" ht="12.75">
      <c r="A81" s="73"/>
      <c r="B81" s="73"/>
      <c r="C81" s="145"/>
      <c r="D81" s="145"/>
      <c r="E81" s="145"/>
      <c r="F81" s="145"/>
    </row>
    <row r="82" spans="1:6" s="141" customFormat="1" ht="12.75">
      <c r="A82" s="73"/>
      <c r="B82" s="73"/>
      <c r="C82" s="145"/>
      <c r="D82" s="145"/>
      <c r="E82" s="145"/>
      <c r="F82" s="145"/>
    </row>
    <row r="83" spans="1:6" s="141" customFormat="1" ht="12.75">
      <c r="A83" s="73"/>
      <c r="B83" s="73"/>
      <c r="C83" s="145"/>
      <c r="D83" s="145"/>
      <c r="E83" s="145"/>
      <c r="F83" s="145"/>
    </row>
    <row r="84" spans="1:6" s="141" customFormat="1" ht="12.75">
      <c r="A84" s="73"/>
      <c r="B84" s="73"/>
      <c r="C84" s="145"/>
      <c r="D84" s="145"/>
      <c r="E84" s="145"/>
      <c r="F84" s="145"/>
    </row>
    <row r="85" spans="1:6" s="141" customFormat="1" ht="12.75">
      <c r="A85" s="73"/>
      <c r="B85" s="73"/>
      <c r="C85" s="145"/>
      <c r="D85" s="145"/>
      <c r="E85" s="145"/>
      <c r="F85" s="145"/>
    </row>
    <row r="86" spans="1:6" s="141" customFormat="1" ht="12.75">
      <c r="A86" s="73"/>
      <c r="B86" s="73"/>
      <c r="C86" s="145"/>
      <c r="D86" s="145"/>
      <c r="E86" s="145"/>
      <c r="F86" s="145"/>
    </row>
    <row r="87" spans="1:6" s="141" customFormat="1" ht="12.75">
      <c r="A87" s="73"/>
      <c r="B87" s="73"/>
      <c r="C87" s="145"/>
      <c r="D87" s="145"/>
      <c r="E87" s="145"/>
      <c r="F87" s="145"/>
    </row>
    <row r="88" spans="1:6" s="141" customFormat="1" ht="12.75">
      <c r="A88" s="73"/>
      <c r="B88" s="73"/>
      <c r="C88" s="145"/>
      <c r="D88" s="145"/>
      <c r="E88" s="145"/>
      <c r="F88" s="145"/>
    </row>
    <row r="89" spans="1:6" s="141" customFormat="1" ht="12.75">
      <c r="A89" s="73"/>
      <c r="B89" s="73"/>
      <c r="C89" s="145"/>
      <c r="D89" s="145"/>
      <c r="E89" s="145"/>
      <c r="F89" s="145"/>
    </row>
    <row r="90" spans="1:6" s="141" customFormat="1" ht="12.75">
      <c r="A90" s="73"/>
      <c r="B90" s="73"/>
      <c r="C90" s="145"/>
      <c r="D90" s="145"/>
      <c r="E90" s="145"/>
      <c r="F90" s="145"/>
    </row>
    <row r="91" spans="1:6" s="141" customFormat="1" ht="12.75">
      <c r="A91" s="73"/>
      <c r="B91" s="73"/>
      <c r="C91" s="145"/>
      <c r="D91" s="145"/>
      <c r="E91" s="145"/>
      <c r="F91" s="145"/>
    </row>
    <row r="92" spans="1:6" s="141" customFormat="1" ht="12.75">
      <c r="A92" s="73"/>
      <c r="B92" s="73"/>
      <c r="C92" s="145"/>
      <c r="D92" s="145"/>
      <c r="E92" s="145"/>
      <c r="F92" s="145"/>
    </row>
    <row r="93" spans="1:6" s="141" customFormat="1" ht="12.75">
      <c r="A93" s="73"/>
      <c r="B93" s="73"/>
      <c r="C93" s="145"/>
      <c r="D93" s="145"/>
      <c r="E93" s="145"/>
      <c r="F93" s="145"/>
    </row>
    <row r="94" spans="1:6" s="141" customFormat="1" ht="12.75">
      <c r="A94" s="73"/>
      <c r="B94" s="73"/>
      <c r="C94" s="145"/>
      <c r="D94" s="145"/>
      <c r="E94" s="145"/>
      <c r="F94" s="145"/>
    </row>
    <row r="95" spans="1:6" s="141" customFormat="1" ht="12.75">
      <c r="A95" s="73"/>
      <c r="B95" s="73"/>
      <c r="C95" s="145"/>
      <c r="D95" s="145"/>
      <c r="E95" s="145"/>
      <c r="F95" s="145"/>
    </row>
    <row r="96" spans="1:6" s="141" customFormat="1" ht="12.75">
      <c r="A96" s="73"/>
      <c r="B96" s="73"/>
      <c r="C96" s="73"/>
      <c r="D96" s="145"/>
      <c r="E96" s="145"/>
      <c r="F96" s="145"/>
    </row>
    <row r="97" spans="1:6" s="141" customFormat="1" ht="12.75">
      <c r="A97" s="73"/>
      <c r="B97" s="73"/>
      <c r="C97" s="73"/>
      <c r="D97" s="145"/>
      <c r="E97" s="145"/>
      <c r="F97" s="145"/>
    </row>
    <row r="98" spans="1:6" s="141" customFormat="1" ht="12.75">
      <c r="A98" s="73"/>
      <c r="B98" s="73"/>
      <c r="C98" s="73"/>
      <c r="D98" s="145"/>
      <c r="E98" s="145"/>
      <c r="F98" s="145"/>
    </row>
    <row r="99" spans="1:6" s="141" customFormat="1" ht="12.75">
      <c r="A99" s="73"/>
      <c r="B99" s="73"/>
      <c r="C99" s="73"/>
      <c r="D99" s="145"/>
      <c r="E99" s="145"/>
      <c r="F99" s="145"/>
    </row>
    <row r="100" spans="1:6" s="141" customFormat="1" ht="12.75">
      <c r="A100" s="73"/>
      <c r="B100" s="73"/>
      <c r="C100" s="73"/>
      <c r="D100" s="145"/>
      <c r="E100" s="145"/>
      <c r="F100" s="145"/>
    </row>
  </sheetData>
  <sheetProtection selectLockedCells="1" selectUnlockedCells="1"/>
  <mergeCells count="17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1:E51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selection activeCell="D49" sqref="D49"/>
    </sheetView>
  </sheetViews>
  <sheetFormatPr defaultColWidth="9.140625" defaultRowHeight="12.75"/>
  <cols>
    <col min="1" max="1" width="4.140625" style="73" customWidth="1"/>
    <col min="2" max="2" width="44.8515625" style="73" customWidth="1"/>
    <col min="3" max="3" width="11.140625" style="73" customWidth="1"/>
    <col min="4" max="4" width="8.57421875" style="73" customWidth="1"/>
    <col min="5" max="5" width="15.28125" style="73" customWidth="1"/>
    <col min="6" max="6" width="16.140625" style="73" customWidth="1"/>
    <col min="7" max="7" width="11.140625" style="73" customWidth="1"/>
    <col min="8" max="8" width="13.00390625" style="73" customWidth="1"/>
    <col min="9" max="16384" width="8.8515625" style="73" customWidth="1"/>
  </cols>
  <sheetData>
    <row r="1" spans="2:3" ht="12.75">
      <c r="B1" s="74" t="s">
        <v>0</v>
      </c>
      <c r="C1" s="74"/>
    </row>
    <row r="2" spans="1:6" s="76" customFormat="1" ht="15.75" customHeight="1">
      <c r="A2" s="75" t="s">
        <v>79</v>
      </c>
      <c r="B2" s="75"/>
      <c r="C2" s="75"/>
      <c r="D2" s="75"/>
      <c r="E2" s="75"/>
      <c r="F2" s="75"/>
    </row>
    <row r="3" spans="2:6" ht="12.75">
      <c r="B3" s="77" t="s">
        <v>2</v>
      </c>
      <c r="C3" s="78" t="s">
        <v>3</v>
      </c>
      <c r="D3" s="78"/>
      <c r="E3" s="78"/>
      <c r="F3" s="79"/>
    </row>
    <row r="4" spans="2:6" ht="12.75">
      <c r="B4" s="77" t="s">
        <v>4</v>
      </c>
      <c r="C4" s="80">
        <v>4</v>
      </c>
      <c r="D4" s="80"/>
      <c r="E4" s="80"/>
      <c r="F4" s="74"/>
    </row>
    <row r="5" spans="2:8" ht="12.75">
      <c r="B5" s="81" t="s">
        <v>5</v>
      </c>
      <c r="C5" s="82">
        <v>10456</v>
      </c>
      <c r="D5" s="82"/>
      <c r="E5" s="82"/>
      <c r="F5" s="74"/>
      <c r="H5" s="83"/>
    </row>
    <row r="6" spans="2:8" ht="12.75">
      <c r="B6" s="81" t="s">
        <v>6</v>
      </c>
      <c r="C6" s="84">
        <v>1142.6</v>
      </c>
      <c r="D6" s="85"/>
      <c r="E6" s="86"/>
      <c r="F6" s="74"/>
      <c r="H6" s="83"/>
    </row>
    <row r="7" spans="2:8" ht="12.75">
      <c r="B7" s="87" t="s">
        <v>7</v>
      </c>
      <c r="C7" s="88">
        <v>1116543.83</v>
      </c>
      <c r="D7" s="89"/>
      <c r="E7" s="90"/>
      <c r="F7" s="91"/>
      <c r="H7" s="83"/>
    </row>
    <row r="8" spans="2:6" ht="12.75">
      <c r="B8" s="87" t="s">
        <v>8</v>
      </c>
      <c r="C8" s="92">
        <v>4</v>
      </c>
      <c r="D8" s="93"/>
      <c r="E8" s="93"/>
      <c r="F8" s="91"/>
    </row>
    <row r="9" spans="2:5" ht="12.75">
      <c r="B9" s="94" t="s">
        <v>9</v>
      </c>
      <c r="C9" s="95">
        <v>10</v>
      </c>
      <c r="D9" s="96"/>
      <c r="E9" s="97"/>
    </row>
    <row r="10" spans="2:5" ht="12.75">
      <c r="B10" s="94" t="s">
        <v>10</v>
      </c>
      <c r="C10" s="95">
        <f>D49</f>
        <v>31048</v>
      </c>
      <c r="D10" s="96"/>
      <c r="E10" s="97"/>
    </row>
    <row r="11" spans="2:5" ht="12.75">
      <c r="B11" s="94" t="s">
        <v>11</v>
      </c>
      <c r="C11" s="98">
        <f>C5*C9*12</f>
        <v>1254720</v>
      </c>
      <c r="D11" s="96">
        <f>C11/12</f>
        <v>104560</v>
      </c>
      <c r="E11" s="97"/>
    </row>
    <row r="12" spans="1:6" ht="18.75" customHeight="1">
      <c r="A12" s="99" t="s">
        <v>12</v>
      </c>
      <c r="B12" s="100" t="s">
        <v>13</v>
      </c>
      <c r="C12" s="101" t="s">
        <v>14</v>
      </c>
      <c r="D12" s="101" t="s">
        <v>15</v>
      </c>
      <c r="E12" s="101"/>
      <c r="F12" s="101" t="s">
        <v>16</v>
      </c>
    </row>
    <row r="13" spans="1:6" ht="29.25" customHeight="1">
      <c r="A13" s="99"/>
      <c r="B13" s="100"/>
      <c r="C13" s="101"/>
      <c r="D13" s="102" t="s">
        <v>17</v>
      </c>
      <c r="E13" s="102" t="s">
        <v>18</v>
      </c>
      <c r="F13" s="101"/>
    </row>
    <row r="14" spans="1:6" ht="12.75">
      <c r="A14" s="103" t="s">
        <v>19</v>
      </c>
      <c r="B14" s="104" t="s">
        <v>20</v>
      </c>
      <c r="C14" s="105">
        <f>D14*C5</f>
        <v>48515.84</v>
      </c>
      <c r="D14" s="105">
        <v>4.64</v>
      </c>
      <c r="E14" s="105">
        <f>C14*12</f>
        <v>582190.08</v>
      </c>
      <c r="F14" s="105">
        <f>C14*12</f>
        <v>582190.08</v>
      </c>
    </row>
    <row r="15" spans="1:6" ht="12.75">
      <c r="A15" s="106" t="s">
        <v>21</v>
      </c>
      <c r="B15" s="107" t="s">
        <v>22</v>
      </c>
      <c r="C15" s="105">
        <f>D15*C5</f>
        <v>7005.52</v>
      </c>
      <c r="D15" s="105">
        <v>0.67</v>
      </c>
      <c r="E15" s="105">
        <f>C15*12</f>
        <v>84066.24</v>
      </c>
      <c r="F15" s="105">
        <f>C15*12</f>
        <v>84066.24</v>
      </c>
    </row>
    <row r="16" spans="1:6" ht="12.75">
      <c r="A16" s="106" t="s">
        <v>23</v>
      </c>
      <c r="B16" s="107" t="s">
        <v>24</v>
      </c>
      <c r="C16" s="105">
        <v>1350</v>
      </c>
      <c r="D16" s="105">
        <f>C16/C5</f>
        <v>0.12911247130833972</v>
      </c>
      <c r="E16" s="105">
        <f>C16*12</f>
        <v>16200</v>
      </c>
      <c r="F16" s="105">
        <f>C16*12</f>
        <v>16200</v>
      </c>
    </row>
    <row r="17" spans="1:6" ht="12.75">
      <c r="A17" s="108" t="s">
        <v>25</v>
      </c>
      <c r="B17" s="97" t="s">
        <v>26</v>
      </c>
      <c r="C17" s="105">
        <f>E17/12</f>
        <v>29.186666666666667</v>
      </c>
      <c r="D17" s="105">
        <f>C17/C5</f>
        <v>0.0027913797500637594</v>
      </c>
      <c r="E17" s="109">
        <f>C8*87.56</f>
        <v>350.24</v>
      </c>
      <c r="F17" s="105">
        <f>C17*12</f>
        <v>350.24</v>
      </c>
    </row>
    <row r="18" spans="1:6" ht="12.75">
      <c r="A18" s="108" t="s">
        <v>27</v>
      </c>
      <c r="B18" s="110" t="s">
        <v>28</v>
      </c>
      <c r="C18" s="111">
        <f>E18/12</f>
        <v>95.21666666666665</v>
      </c>
      <c r="D18" s="111">
        <f>C18/C5</f>
        <v>0.009106414180056107</v>
      </c>
      <c r="E18" s="111">
        <f>C6*1</f>
        <v>1142.6</v>
      </c>
      <c r="F18" s="111">
        <f>C18*12</f>
        <v>1142.6</v>
      </c>
    </row>
    <row r="19" spans="1:6" ht="12.75">
      <c r="A19" s="108" t="s">
        <v>29</v>
      </c>
      <c r="B19" s="110" t="s">
        <v>30</v>
      </c>
      <c r="C19" s="111">
        <f>E19/12</f>
        <v>199.955</v>
      </c>
      <c r="D19" s="111">
        <f>C19/C5</f>
        <v>0.019123469778117828</v>
      </c>
      <c r="E19" s="111">
        <f>C6*2.1</f>
        <v>2399.46</v>
      </c>
      <c r="F19" s="111">
        <f>C19*12</f>
        <v>2399.46</v>
      </c>
    </row>
    <row r="20" spans="1:6" s="113" customFormat="1" ht="12.75">
      <c r="A20" s="108" t="s">
        <v>31</v>
      </c>
      <c r="B20" s="112" t="s">
        <v>32</v>
      </c>
      <c r="C20" s="105">
        <f>C11*0.12/12</f>
        <v>12547.199999999999</v>
      </c>
      <c r="D20" s="105">
        <f>C20/C5</f>
        <v>1.2</v>
      </c>
      <c r="E20" s="109">
        <f>C11*0.12</f>
        <v>150566.4</v>
      </c>
      <c r="F20" s="105">
        <f>C20*12</f>
        <v>150566.4</v>
      </c>
    </row>
    <row r="21" spans="1:6" ht="12.75">
      <c r="A21" s="108" t="s">
        <v>33</v>
      </c>
      <c r="B21" s="112" t="s">
        <v>34</v>
      </c>
      <c r="C21" s="105">
        <f>C11*0.009/12</f>
        <v>941.0400000000001</v>
      </c>
      <c r="D21" s="105">
        <f>C21/C5</f>
        <v>0.09000000000000001</v>
      </c>
      <c r="E21" s="109">
        <f>C11*0.009</f>
        <v>11292.480000000001</v>
      </c>
      <c r="F21" s="105">
        <f>C21*12</f>
        <v>11292.480000000001</v>
      </c>
    </row>
    <row r="22" spans="1:6" s="113" customFormat="1" ht="12.75">
      <c r="A22" s="108" t="s">
        <v>35</v>
      </c>
      <c r="B22" s="112" t="s">
        <v>36</v>
      </c>
      <c r="C22" s="105">
        <f>E22/12</f>
        <v>2614</v>
      </c>
      <c r="D22" s="105">
        <f>C22/C5</f>
        <v>0.25</v>
      </c>
      <c r="E22" s="109">
        <f>C11*0.025</f>
        <v>31368</v>
      </c>
      <c r="F22" s="105">
        <f>C22*12</f>
        <v>31368</v>
      </c>
    </row>
    <row r="23" spans="1:6" s="118" customFormat="1" ht="12.75">
      <c r="A23" s="114" t="s">
        <v>37</v>
      </c>
      <c r="B23" s="115" t="s">
        <v>38</v>
      </c>
      <c r="C23" s="116">
        <f>E23/12</f>
        <v>930.4531916666668</v>
      </c>
      <c r="D23" s="116">
        <f>E23/C5/12</f>
        <v>0.08898748963912269</v>
      </c>
      <c r="E23" s="117">
        <f>C7*0.01</f>
        <v>11165.438300000002</v>
      </c>
      <c r="F23" s="105">
        <f>C23*12</f>
        <v>11165.438300000002</v>
      </c>
    </row>
    <row r="24" spans="1:6" s="121" customFormat="1" ht="12.75">
      <c r="A24" s="119"/>
      <c r="B24" s="96" t="s">
        <v>39</v>
      </c>
      <c r="C24" s="120">
        <f>SUM(C14:C23)</f>
        <v>74228.411525</v>
      </c>
      <c r="D24" s="120">
        <f>SUM(D14:D23)</f>
        <v>7.0991212246557</v>
      </c>
      <c r="E24" s="120">
        <f>SUM(E14:E23)</f>
        <v>890740.9382999999</v>
      </c>
      <c r="F24" s="120">
        <f>SUM(F14:F23)</f>
        <v>890740.9382999999</v>
      </c>
    </row>
    <row r="25" spans="1:6" ht="12.75" customHeight="1">
      <c r="A25" s="122" t="s">
        <v>41</v>
      </c>
      <c r="B25" s="123" t="s">
        <v>42</v>
      </c>
      <c r="C25" s="105"/>
      <c r="D25" s="105"/>
      <c r="E25" s="109"/>
      <c r="F25" s="109"/>
    </row>
    <row r="26" spans="1:6" ht="12.75">
      <c r="A26" s="122"/>
      <c r="B26" s="123"/>
      <c r="C26" s="105"/>
      <c r="D26" s="105"/>
      <c r="E26" s="109"/>
      <c r="F26" s="109"/>
    </row>
    <row r="27" spans="1:6" ht="12.75">
      <c r="A27" s="108" t="s">
        <v>43</v>
      </c>
      <c r="B27" s="110" t="s">
        <v>80</v>
      </c>
      <c r="C27" s="105">
        <f>E27/12</f>
        <v>1666.6666666666667</v>
      </c>
      <c r="D27" s="105">
        <f>C27/C5</f>
        <v>0.15939811272634533</v>
      </c>
      <c r="E27" s="124">
        <v>20000</v>
      </c>
      <c r="F27" s="109"/>
    </row>
    <row r="28" spans="1:6" ht="12.75">
      <c r="A28" s="108" t="s">
        <v>45</v>
      </c>
      <c r="B28" s="112" t="s">
        <v>46</v>
      </c>
      <c r="C28" s="105">
        <f>E28/12</f>
        <v>833.3333333333334</v>
      </c>
      <c r="D28" s="105">
        <f>C28/C5</f>
        <v>0.07969905636317266</v>
      </c>
      <c r="E28" s="109">
        <v>10000</v>
      </c>
      <c r="F28" s="109"/>
    </row>
    <row r="29" spans="1:6" ht="12.75">
      <c r="A29" s="108" t="s">
        <v>47</v>
      </c>
      <c r="B29" s="110" t="s">
        <v>81</v>
      </c>
      <c r="C29" s="105">
        <f>E29/12</f>
        <v>2833.3333333333335</v>
      </c>
      <c r="D29" s="105">
        <f>C29/C5</f>
        <v>0.27097679163478705</v>
      </c>
      <c r="E29" s="124">
        <v>34000</v>
      </c>
      <c r="F29" s="109"/>
    </row>
    <row r="30" spans="1:6" ht="12.75">
      <c r="A30" s="108" t="s">
        <v>49</v>
      </c>
      <c r="B30" s="110" t="s">
        <v>82</v>
      </c>
      <c r="C30" s="105">
        <f>E30/12</f>
        <v>10000</v>
      </c>
      <c r="D30" s="105">
        <f>C30/C5</f>
        <v>0.9563886763580719</v>
      </c>
      <c r="E30" s="124">
        <v>120000</v>
      </c>
      <c r="F30" s="109"/>
    </row>
    <row r="31" spans="1:6" ht="12.75">
      <c r="A31" s="108" t="s">
        <v>53</v>
      </c>
      <c r="B31" s="112" t="s">
        <v>54</v>
      </c>
      <c r="C31" s="105">
        <f>E31/12</f>
        <v>1666.6666666666667</v>
      </c>
      <c r="D31" s="105">
        <f>C31/C5</f>
        <v>0.15939811272634533</v>
      </c>
      <c r="E31" s="109">
        <v>20000</v>
      </c>
      <c r="F31" s="109"/>
    </row>
    <row r="32" spans="1:6" ht="12.75">
      <c r="A32" s="108" t="s">
        <v>55</v>
      </c>
      <c r="B32" s="112" t="s">
        <v>84</v>
      </c>
      <c r="C32" s="105">
        <f>E32/12</f>
        <v>3333.3333333333335</v>
      </c>
      <c r="D32" s="105">
        <f>C32/C5</f>
        <v>0.31879622545269065</v>
      </c>
      <c r="E32" s="109">
        <v>40000</v>
      </c>
      <c r="F32" s="109"/>
    </row>
    <row r="33" spans="1:6" ht="12.75">
      <c r="A33" s="106" t="s">
        <v>57</v>
      </c>
      <c r="B33" s="125" t="s">
        <v>85</v>
      </c>
      <c r="C33" s="105">
        <f>E33/12</f>
        <v>6666.666666666667</v>
      </c>
      <c r="D33" s="105">
        <f>C33/C5</f>
        <v>0.6375924509053813</v>
      </c>
      <c r="E33" s="111">
        <v>80000</v>
      </c>
      <c r="F33" s="105"/>
    </row>
    <row r="34" spans="1:6" ht="12.75">
      <c r="A34" s="106" t="s">
        <v>59</v>
      </c>
      <c r="B34" s="107" t="s">
        <v>91</v>
      </c>
      <c r="C34" s="105">
        <f>E34/12</f>
        <v>3333.3333333333335</v>
      </c>
      <c r="D34" s="105">
        <f>C34/C5</f>
        <v>0.31879622545269065</v>
      </c>
      <c r="E34" s="126">
        <v>40000</v>
      </c>
      <c r="F34" s="105"/>
    </row>
    <row r="35" spans="1:6" ht="12.75">
      <c r="A35" s="127"/>
      <c r="B35" s="128" t="s">
        <v>63</v>
      </c>
      <c r="C35" s="129">
        <f>SUM(C27:C34)</f>
        <v>30333.333333333336</v>
      </c>
      <c r="D35" s="129">
        <f>SUM(D27:D34)</f>
        <v>2.901045651619485</v>
      </c>
      <c r="E35" s="129">
        <f>SUM(E27:E34)</f>
        <v>364000</v>
      </c>
      <c r="F35" s="130"/>
    </row>
    <row r="36" spans="1:6" ht="12.75">
      <c r="A36" s="106"/>
      <c r="B36" s="127" t="s">
        <v>64</v>
      </c>
      <c r="C36" s="120"/>
      <c r="D36" s="120">
        <f>SUM(D24+D35)</f>
        <v>10.000166876275184</v>
      </c>
      <c r="E36" s="120"/>
      <c r="F36" s="120"/>
    </row>
    <row r="37" spans="1:6" ht="12.75">
      <c r="A37" s="106"/>
      <c r="B37" s="131" t="s">
        <v>87</v>
      </c>
      <c r="C37" s="49"/>
      <c r="D37" s="49"/>
      <c r="E37" s="49"/>
      <c r="F37" s="49">
        <v>933976.46</v>
      </c>
    </row>
    <row r="38" spans="1:6" ht="12.75">
      <c r="A38" s="132"/>
      <c r="B38" s="133" t="s">
        <v>65</v>
      </c>
      <c r="C38" s="134"/>
      <c r="D38" s="135"/>
      <c r="E38" s="135"/>
      <c r="F38" s="135"/>
    </row>
    <row r="39" spans="1:6" ht="12.75">
      <c r="A39" s="132"/>
      <c r="B39" s="106" t="s">
        <v>66</v>
      </c>
      <c r="C39" s="136">
        <v>200</v>
      </c>
      <c r="D39" s="136">
        <f>C39*12</f>
        <v>2400</v>
      </c>
      <c r="E39" s="135"/>
      <c r="F39" s="135"/>
    </row>
    <row r="40" spans="1:6" ht="12.75">
      <c r="A40" s="132"/>
      <c r="B40" s="107" t="s">
        <v>67</v>
      </c>
      <c r="C40" s="136">
        <v>150</v>
      </c>
      <c r="D40" s="136">
        <f>C40*12</f>
        <v>1800</v>
      </c>
      <c r="E40" s="135"/>
      <c r="F40" s="135"/>
    </row>
    <row r="41" spans="1:6" ht="12.75">
      <c r="A41" s="132"/>
      <c r="B41" s="127" t="s">
        <v>68</v>
      </c>
      <c r="C41" s="136"/>
      <c r="D41" s="136"/>
      <c r="E41" s="135"/>
      <c r="F41" s="135"/>
    </row>
    <row r="42" spans="1:6" ht="12.75">
      <c r="A42" s="132"/>
      <c r="B42" s="107" t="s">
        <v>88</v>
      </c>
      <c r="C42" s="137">
        <f>354</f>
        <v>354</v>
      </c>
      <c r="D42" s="136">
        <f>C42*12</f>
        <v>4248</v>
      </c>
      <c r="E42" s="135"/>
      <c r="F42" s="135"/>
    </row>
    <row r="43" spans="1:6" ht="12.75">
      <c r="A43" s="132"/>
      <c r="B43" s="107" t="s">
        <v>70</v>
      </c>
      <c r="C43" s="136">
        <f>350</f>
        <v>350</v>
      </c>
      <c r="D43" s="136">
        <f>C43*12</f>
        <v>4200</v>
      </c>
      <c r="E43" s="135"/>
      <c r="F43" s="135"/>
    </row>
    <row r="44" spans="1:6" ht="12.75">
      <c r="A44" s="132"/>
      <c r="B44" s="107" t="s">
        <v>71</v>
      </c>
      <c r="C44" s="136">
        <f>350</f>
        <v>350</v>
      </c>
      <c r="D44" s="136">
        <f>C44*12</f>
        <v>4200</v>
      </c>
      <c r="E44" s="135"/>
      <c r="F44" s="135"/>
    </row>
    <row r="45" spans="1:6" ht="12.75">
      <c r="A45" s="132"/>
      <c r="B45" s="107" t="s">
        <v>89</v>
      </c>
      <c r="C45" s="136">
        <v>350</v>
      </c>
      <c r="D45" s="136">
        <f>C45*12</f>
        <v>4200</v>
      </c>
      <c r="E45" s="135"/>
      <c r="F45" s="135"/>
    </row>
    <row r="46" spans="1:6" ht="12.75">
      <c r="A46" s="132"/>
      <c r="B46" s="127" t="s">
        <v>73</v>
      </c>
      <c r="C46" s="136"/>
      <c r="D46" s="136"/>
      <c r="E46" s="135"/>
      <c r="F46" s="135"/>
    </row>
    <row r="47" spans="1:6" ht="12.75">
      <c r="A47" s="132"/>
      <c r="B47" s="125" t="s">
        <v>74</v>
      </c>
      <c r="C47" s="138">
        <f>5000</f>
        <v>5000</v>
      </c>
      <c r="D47" s="138">
        <f>5000</f>
        <v>5000</v>
      </c>
      <c r="E47" s="135"/>
      <c r="F47" s="135"/>
    </row>
    <row r="48" spans="1:6" ht="12.75">
      <c r="A48" s="132"/>
      <c r="B48" s="125" t="s">
        <v>75</v>
      </c>
      <c r="C48" s="138">
        <f>5000</f>
        <v>5000</v>
      </c>
      <c r="D48" s="138">
        <f>5000</f>
        <v>5000</v>
      </c>
      <c r="E48" s="135"/>
      <c r="F48" s="135"/>
    </row>
    <row r="49" spans="1:5" ht="12.75">
      <c r="A49" s="132"/>
      <c r="B49" s="139" t="s">
        <v>76</v>
      </c>
      <c r="C49" s="140">
        <f>SUM(C38:C48)</f>
        <v>11754</v>
      </c>
      <c r="D49" s="140">
        <f>SUM(D38:D48)</f>
        <v>31048</v>
      </c>
      <c r="E49" s="141"/>
    </row>
    <row r="50" spans="1:5" s="141" customFormat="1" ht="40.5" customHeight="1">
      <c r="A50" s="142"/>
      <c r="B50" s="143" t="s">
        <v>90</v>
      </c>
      <c r="C50" s="143"/>
      <c r="D50" s="143"/>
      <c r="E50" s="143"/>
    </row>
    <row r="51" spans="1:6" ht="75" customHeight="1">
      <c r="A51" s="144"/>
      <c r="B51" s="144"/>
      <c r="C51" s="145"/>
      <c r="D51" s="144"/>
      <c r="E51" s="135"/>
      <c r="F51" s="135"/>
    </row>
    <row r="52" spans="1:6" ht="12.75">
      <c r="A52" s="132"/>
      <c r="B52" s="132"/>
      <c r="C52" s="145"/>
      <c r="D52" s="135"/>
      <c r="E52" s="135"/>
      <c r="F52" s="135"/>
    </row>
    <row r="53" spans="1:6" ht="12.75">
      <c r="A53" s="146"/>
      <c r="B53" s="146"/>
      <c r="C53" s="145"/>
      <c r="D53" s="145"/>
      <c r="E53" s="145"/>
      <c r="F53" s="145"/>
    </row>
    <row r="54" spans="1:6" ht="12.75">
      <c r="A54" s="146"/>
      <c r="B54" s="146"/>
      <c r="C54" s="145"/>
      <c r="D54" s="145"/>
      <c r="E54" s="145"/>
      <c r="F54" s="145"/>
    </row>
    <row r="55" spans="1:6" ht="12.75">
      <c r="A55" s="146"/>
      <c r="B55" s="146"/>
      <c r="C55" s="145"/>
      <c r="D55" s="145"/>
      <c r="E55" s="145"/>
      <c r="F55" s="145"/>
    </row>
    <row r="56" spans="1:6" ht="12.75">
      <c r="A56" s="146"/>
      <c r="B56" s="146"/>
      <c r="C56" s="145"/>
      <c r="D56" s="145"/>
      <c r="E56" s="145"/>
      <c r="F56" s="145"/>
    </row>
    <row r="57" spans="1:6" ht="12.75">
      <c r="A57" s="146"/>
      <c r="B57" s="146"/>
      <c r="C57" s="145"/>
      <c r="D57" s="145"/>
      <c r="E57" s="145"/>
      <c r="F57" s="145"/>
    </row>
    <row r="58" spans="1:6" s="141" customFormat="1" ht="12.75">
      <c r="A58" s="146"/>
      <c r="B58" s="146"/>
      <c r="C58" s="145"/>
      <c r="D58" s="145"/>
      <c r="E58" s="145"/>
      <c r="F58" s="145"/>
    </row>
    <row r="59" spans="1:6" s="141" customFormat="1" ht="12.75">
      <c r="A59" s="146"/>
      <c r="B59" s="146"/>
      <c r="C59" s="145"/>
      <c r="D59" s="145"/>
      <c r="E59" s="145"/>
      <c r="F59" s="145"/>
    </row>
    <row r="60" spans="1:6" s="141" customFormat="1" ht="12.75">
      <c r="A60" s="146"/>
      <c r="B60" s="146"/>
      <c r="C60" s="145"/>
      <c r="D60" s="145"/>
      <c r="E60" s="145"/>
      <c r="F60" s="145"/>
    </row>
    <row r="61" spans="1:6" s="141" customFormat="1" ht="12.75">
      <c r="A61" s="146"/>
      <c r="B61" s="146"/>
      <c r="C61" s="145"/>
      <c r="D61" s="145"/>
      <c r="E61" s="145"/>
      <c r="F61" s="145"/>
    </row>
    <row r="62" spans="1:6" s="141" customFormat="1" ht="12.75">
      <c r="A62" s="146"/>
      <c r="B62" s="146"/>
      <c r="C62" s="145"/>
      <c r="D62" s="145"/>
      <c r="E62" s="145"/>
      <c r="F62" s="145"/>
    </row>
    <row r="63" spans="1:6" s="141" customFormat="1" ht="12.75">
      <c r="A63" s="146"/>
      <c r="B63" s="146"/>
      <c r="C63" s="145"/>
      <c r="D63" s="145"/>
      <c r="E63" s="145"/>
      <c r="F63" s="145"/>
    </row>
    <row r="64" spans="1:6" s="141" customFormat="1" ht="12.75">
      <c r="A64" s="73"/>
      <c r="B64" s="73"/>
      <c r="C64" s="145"/>
      <c r="D64" s="145"/>
      <c r="E64" s="145"/>
      <c r="F64" s="145"/>
    </row>
    <row r="65" spans="1:6" s="141" customFormat="1" ht="12.75">
      <c r="A65" s="73"/>
      <c r="B65" s="73"/>
      <c r="C65" s="145"/>
      <c r="D65" s="145"/>
      <c r="E65" s="145"/>
      <c r="F65" s="145"/>
    </row>
    <row r="66" spans="1:6" s="141" customFormat="1" ht="12.75">
      <c r="A66" s="73"/>
      <c r="B66" s="73"/>
      <c r="C66" s="145"/>
      <c r="D66" s="145"/>
      <c r="E66" s="145"/>
      <c r="F66" s="145"/>
    </row>
    <row r="67" spans="1:6" s="141" customFormat="1" ht="12.75">
      <c r="A67" s="73"/>
      <c r="B67" s="73"/>
      <c r="C67" s="145"/>
      <c r="D67" s="145"/>
      <c r="E67" s="145"/>
      <c r="F67" s="145"/>
    </row>
    <row r="68" spans="1:6" s="141" customFormat="1" ht="12.75">
      <c r="A68" s="73"/>
      <c r="B68" s="73"/>
      <c r="C68" s="145"/>
      <c r="D68" s="145"/>
      <c r="E68" s="145"/>
      <c r="F68" s="145"/>
    </row>
    <row r="69" spans="1:6" s="141" customFormat="1" ht="12.75">
      <c r="A69" s="73"/>
      <c r="B69" s="73"/>
      <c r="C69" s="145"/>
      <c r="D69" s="145"/>
      <c r="E69" s="145"/>
      <c r="F69" s="145"/>
    </row>
    <row r="70" spans="1:6" s="141" customFormat="1" ht="12.75">
      <c r="A70" s="73"/>
      <c r="B70" s="73"/>
      <c r="C70" s="145"/>
      <c r="D70" s="145"/>
      <c r="E70" s="145"/>
      <c r="F70" s="145"/>
    </row>
    <row r="71" spans="1:6" s="141" customFormat="1" ht="12.75">
      <c r="A71" s="73"/>
      <c r="B71" s="73"/>
      <c r="C71" s="145"/>
      <c r="D71" s="145"/>
      <c r="E71" s="145"/>
      <c r="F71" s="145"/>
    </row>
    <row r="72" spans="1:6" s="141" customFormat="1" ht="12.75">
      <c r="A72" s="73"/>
      <c r="B72" s="73"/>
      <c r="C72" s="145"/>
      <c r="D72" s="145"/>
      <c r="E72" s="145"/>
      <c r="F72" s="145"/>
    </row>
    <row r="73" spans="1:6" s="141" customFormat="1" ht="12.75">
      <c r="A73" s="73"/>
      <c r="B73" s="73"/>
      <c r="C73" s="145"/>
      <c r="D73" s="145"/>
      <c r="E73" s="145"/>
      <c r="F73" s="145"/>
    </row>
    <row r="74" spans="1:6" s="141" customFormat="1" ht="12.75">
      <c r="A74" s="73"/>
      <c r="B74" s="73"/>
      <c r="C74" s="145"/>
      <c r="D74" s="145"/>
      <c r="E74" s="145"/>
      <c r="F74" s="145"/>
    </row>
    <row r="75" spans="1:6" s="141" customFormat="1" ht="12.75">
      <c r="A75" s="73"/>
      <c r="B75" s="73"/>
      <c r="C75" s="145"/>
      <c r="D75" s="145"/>
      <c r="E75" s="145"/>
      <c r="F75" s="145"/>
    </row>
    <row r="76" spans="1:6" s="141" customFormat="1" ht="12.75">
      <c r="A76" s="73"/>
      <c r="B76" s="73"/>
      <c r="C76" s="145"/>
      <c r="D76" s="145"/>
      <c r="E76" s="145"/>
      <c r="F76" s="145"/>
    </row>
    <row r="77" spans="1:6" s="141" customFormat="1" ht="12.75">
      <c r="A77" s="73"/>
      <c r="B77" s="73"/>
      <c r="C77" s="145"/>
      <c r="D77" s="145"/>
      <c r="E77" s="145"/>
      <c r="F77" s="145"/>
    </row>
    <row r="78" spans="1:6" s="141" customFormat="1" ht="12.75">
      <c r="A78" s="73"/>
      <c r="B78" s="73"/>
      <c r="C78" s="145"/>
      <c r="D78" s="145"/>
      <c r="E78" s="145"/>
      <c r="F78" s="145"/>
    </row>
    <row r="79" spans="1:6" s="141" customFormat="1" ht="12.75">
      <c r="A79" s="73"/>
      <c r="B79" s="73"/>
      <c r="C79" s="145"/>
      <c r="D79" s="145"/>
      <c r="E79" s="145"/>
      <c r="F79" s="145"/>
    </row>
    <row r="80" spans="1:6" s="141" customFormat="1" ht="12.75">
      <c r="A80" s="73"/>
      <c r="B80" s="73"/>
      <c r="C80" s="145"/>
      <c r="D80" s="145"/>
      <c r="E80" s="145"/>
      <c r="F80" s="145"/>
    </row>
    <row r="81" spans="1:6" s="141" customFormat="1" ht="12.75">
      <c r="A81" s="73"/>
      <c r="B81" s="73"/>
      <c r="C81" s="145"/>
      <c r="D81" s="145"/>
      <c r="E81" s="145"/>
      <c r="F81" s="145"/>
    </row>
    <row r="82" spans="1:6" s="141" customFormat="1" ht="12.75">
      <c r="A82" s="73"/>
      <c r="B82" s="73"/>
      <c r="C82" s="145"/>
      <c r="D82" s="145"/>
      <c r="E82" s="145"/>
      <c r="F82" s="145"/>
    </row>
    <row r="83" spans="1:6" s="141" customFormat="1" ht="12.75">
      <c r="A83" s="73"/>
      <c r="B83" s="73"/>
      <c r="C83" s="145"/>
      <c r="D83" s="145"/>
      <c r="E83" s="145"/>
      <c r="F83" s="145"/>
    </row>
    <row r="84" spans="1:6" s="141" customFormat="1" ht="12.75">
      <c r="A84" s="73"/>
      <c r="B84" s="73"/>
      <c r="C84" s="145"/>
      <c r="D84" s="145"/>
      <c r="E84" s="145"/>
      <c r="F84" s="145"/>
    </row>
    <row r="85" spans="1:6" s="141" customFormat="1" ht="12.75">
      <c r="A85" s="73"/>
      <c r="B85" s="73"/>
      <c r="C85" s="145"/>
      <c r="D85" s="145"/>
      <c r="E85" s="145"/>
      <c r="F85" s="145"/>
    </row>
    <row r="86" spans="1:6" s="141" customFormat="1" ht="12.75">
      <c r="A86" s="73"/>
      <c r="B86" s="73"/>
      <c r="C86" s="145"/>
      <c r="D86" s="145"/>
      <c r="E86" s="145"/>
      <c r="F86" s="145"/>
    </row>
    <row r="87" spans="1:6" s="141" customFormat="1" ht="12.75">
      <c r="A87" s="73"/>
      <c r="B87" s="73"/>
      <c r="C87" s="145"/>
      <c r="D87" s="145"/>
      <c r="E87" s="145"/>
      <c r="F87" s="145"/>
    </row>
    <row r="88" spans="1:6" s="141" customFormat="1" ht="12.75">
      <c r="A88" s="73"/>
      <c r="B88" s="73"/>
      <c r="C88" s="145"/>
      <c r="D88" s="145"/>
      <c r="E88" s="145"/>
      <c r="F88" s="145"/>
    </row>
    <row r="89" spans="1:6" s="141" customFormat="1" ht="12.75">
      <c r="A89" s="73"/>
      <c r="B89" s="73"/>
      <c r="C89" s="145"/>
      <c r="D89" s="145"/>
      <c r="E89" s="145"/>
      <c r="F89" s="145"/>
    </row>
    <row r="90" spans="1:6" s="141" customFormat="1" ht="12.75">
      <c r="A90" s="73"/>
      <c r="B90" s="73"/>
      <c r="C90" s="145"/>
      <c r="D90" s="145"/>
      <c r="E90" s="145"/>
      <c r="F90" s="145"/>
    </row>
    <row r="91" spans="1:6" s="141" customFormat="1" ht="12.75">
      <c r="A91" s="73"/>
      <c r="B91" s="73"/>
      <c r="C91" s="145"/>
      <c r="D91" s="145"/>
      <c r="E91" s="145"/>
      <c r="F91" s="145"/>
    </row>
    <row r="92" spans="1:6" s="141" customFormat="1" ht="12.75">
      <c r="A92" s="73"/>
      <c r="B92" s="73"/>
      <c r="C92" s="145"/>
      <c r="D92" s="145"/>
      <c r="E92" s="145"/>
      <c r="F92" s="145"/>
    </row>
    <row r="93" spans="1:6" s="141" customFormat="1" ht="12.75">
      <c r="A93" s="73"/>
      <c r="B93" s="73"/>
      <c r="C93" s="145"/>
      <c r="D93" s="145"/>
      <c r="E93" s="145"/>
      <c r="F93" s="145"/>
    </row>
    <row r="94" spans="1:6" s="141" customFormat="1" ht="12.75">
      <c r="A94" s="73"/>
      <c r="B94" s="73"/>
      <c r="C94" s="145"/>
      <c r="D94" s="145"/>
      <c r="E94" s="145"/>
      <c r="F94" s="145"/>
    </row>
    <row r="95" spans="1:6" s="141" customFormat="1" ht="12.75">
      <c r="A95" s="73"/>
      <c r="B95" s="73"/>
      <c r="C95" s="73"/>
      <c r="D95" s="145"/>
      <c r="E95" s="145"/>
      <c r="F95" s="145"/>
    </row>
    <row r="96" spans="1:6" s="141" customFormat="1" ht="12.75">
      <c r="A96" s="73"/>
      <c r="B96" s="73"/>
      <c r="C96" s="73"/>
      <c r="D96" s="145"/>
      <c r="E96" s="145"/>
      <c r="F96" s="145"/>
    </row>
    <row r="97" spans="1:6" s="141" customFormat="1" ht="12.75">
      <c r="A97" s="73"/>
      <c r="B97" s="73"/>
      <c r="C97" s="73"/>
      <c r="D97" s="145"/>
      <c r="E97" s="145"/>
      <c r="F97" s="145"/>
    </row>
    <row r="98" spans="1:6" s="141" customFormat="1" ht="12.75">
      <c r="A98" s="73"/>
      <c r="B98" s="73"/>
      <c r="C98" s="73"/>
      <c r="D98" s="145"/>
      <c r="E98" s="145"/>
      <c r="F98" s="145"/>
    </row>
    <row r="99" spans="1:6" s="141" customFormat="1" ht="12.75">
      <c r="A99" s="73"/>
      <c r="B99" s="73"/>
      <c r="C99" s="73"/>
      <c r="D99" s="145"/>
      <c r="E99" s="145"/>
      <c r="F99" s="145"/>
    </row>
  </sheetData>
  <sheetProtection selectLockedCells="1" selectUnlockedCells="1"/>
  <mergeCells count="17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0:E50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140625" style="73" customWidth="1"/>
    <col min="2" max="2" width="44.8515625" style="73" customWidth="1"/>
    <col min="3" max="3" width="11.140625" style="73" customWidth="1"/>
    <col min="4" max="4" width="8.57421875" style="73" customWidth="1"/>
    <col min="5" max="5" width="15.28125" style="73" customWidth="1"/>
    <col min="6" max="6" width="16.140625" style="73" customWidth="1"/>
    <col min="7" max="7" width="11.140625" style="73" customWidth="1"/>
    <col min="8" max="8" width="13.00390625" style="73" customWidth="1"/>
    <col min="9" max="16384" width="8.8515625" style="73" customWidth="1"/>
  </cols>
  <sheetData>
    <row r="1" spans="2:3" ht="12.75">
      <c r="B1" s="74" t="s">
        <v>0</v>
      </c>
      <c r="C1" s="74"/>
    </row>
    <row r="2" spans="1:6" s="76" customFormat="1" ht="15.75" customHeight="1">
      <c r="A2" s="75" t="s">
        <v>92</v>
      </c>
      <c r="B2" s="75"/>
      <c r="C2" s="75"/>
      <c r="D2" s="75"/>
      <c r="E2" s="75"/>
      <c r="F2" s="75"/>
    </row>
    <row r="3" spans="2:6" ht="12.75">
      <c r="B3" s="77" t="s">
        <v>2</v>
      </c>
      <c r="C3" s="78" t="s">
        <v>3</v>
      </c>
      <c r="D3" s="78"/>
      <c r="E3" s="78"/>
      <c r="F3" s="79"/>
    </row>
    <row r="4" spans="2:6" ht="12.75">
      <c r="B4" s="77" t="s">
        <v>4</v>
      </c>
      <c r="C4" s="80">
        <v>4</v>
      </c>
      <c r="D4" s="80"/>
      <c r="E4" s="80"/>
      <c r="F4" s="74"/>
    </row>
    <row r="5" spans="2:8" ht="12.75">
      <c r="B5" s="81" t="s">
        <v>5</v>
      </c>
      <c r="C5" s="82">
        <v>10456</v>
      </c>
      <c r="D5" s="82"/>
      <c r="E5" s="82"/>
      <c r="F5" s="74"/>
      <c r="H5" s="83"/>
    </row>
    <row r="6" spans="2:8" ht="12.75">
      <c r="B6" s="81" t="s">
        <v>6</v>
      </c>
      <c r="C6" s="84">
        <v>1142.6</v>
      </c>
      <c r="D6" s="85"/>
      <c r="E6" s="86"/>
      <c r="F6" s="74"/>
      <c r="H6" s="83"/>
    </row>
    <row r="7" spans="2:8" ht="12.75">
      <c r="B7" s="87" t="s">
        <v>7</v>
      </c>
      <c r="C7" s="88">
        <v>1116543.83</v>
      </c>
      <c r="D7" s="89"/>
      <c r="E7" s="90"/>
      <c r="F7" s="91"/>
      <c r="H7" s="83"/>
    </row>
    <row r="8" spans="2:6" ht="12.75">
      <c r="B8" s="87" t="s">
        <v>8</v>
      </c>
      <c r="C8" s="92">
        <v>4</v>
      </c>
      <c r="D8" s="93"/>
      <c r="E8" s="93"/>
      <c r="F8" s="91"/>
    </row>
    <row r="9" spans="2:5" ht="12.75">
      <c r="B9" s="94" t="s">
        <v>9</v>
      </c>
      <c r="C9" s="95">
        <v>10</v>
      </c>
      <c r="D9" s="96"/>
      <c r="E9" s="97"/>
    </row>
    <row r="10" spans="2:5" ht="12.75">
      <c r="B10" s="94" t="s">
        <v>10</v>
      </c>
      <c r="C10" s="95">
        <f>D49</f>
        <v>31048</v>
      </c>
      <c r="D10" s="96"/>
      <c r="E10" s="97"/>
    </row>
    <row r="11" spans="2:5" ht="12.75">
      <c r="B11" s="94" t="s">
        <v>11</v>
      </c>
      <c r="C11" s="98">
        <f>C5*C9*12</f>
        <v>1254720</v>
      </c>
      <c r="D11" s="96">
        <f>C11/12</f>
        <v>104560</v>
      </c>
      <c r="E11" s="97"/>
    </row>
    <row r="12" spans="1:6" ht="18.75" customHeight="1">
      <c r="A12" s="99" t="s">
        <v>12</v>
      </c>
      <c r="B12" s="100" t="s">
        <v>13</v>
      </c>
      <c r="C12" s="101" t="s">
        <v>14</v>
      </c>
      <c r="D12" s="101" t="s">
        <v>15</v>
      </c>
      <c r="E12" s="101"/>
      <c r="F12" s="101" t="s">
        <v>16</v>
      </c>
    </row>
    <row r="13" spans="1:6" ht="29.25" customHeight="1">
      <c r="A13" s="99"/>
      <c r="B13" s="100"/>
      <c r="C13" s="101"/>
      <c r="D13" s="102" t="s">
        <v>17</v>
      </c>
      <c r="E13" s="102" t="s">
        <v>18</v>
      </c>
      <c r="F13" s="101"/>
    </row>
    <row r="14" spans="1:6" ht="12.75">
      <c r="A14" s="103" t="s">
        <v>19</v>
      </c>
      <c r="B14" s="104" t="s">
        <v>20</v>
      </c>
      <c r="C14" s="105">
        <f>D14*C5</f>
        <v>48515.84</v>
      </c>
      <c r="D14" s="105">
        <v>4.64</v>
      </c>
      <c r="E14" s="105">
        <f>C14*12</f>
        <v>582190.08</v>
      </c>
      <c r="F14" s="105">
        <f>C14*12</f>
        <v>582190.08</v>
      </c>
    </row>
    <row r="15" spans="1:6" ht="12.75">
      <c r="A15" s="106" t="s">
        <v>21</v>
      </c>
      <c r="B15" s="107" t="s">
        <v>22</v>
      </c>
      <c r="C15" s="105">
        <f>D15*C5</f>
        <v>7005.52</v>
      </c>
      <c r="D15" s="105">
        <v>0.67</v>
      </c>
      <c r="E15" s="105">
        <f>C15*12</f>
        <v>84066.24</v>
      </c>
      <c r="F15" s="105">
        <f>C15*12</f>
        <v>84066.24</v>
      </c>
    </row>
    <row r="16" spans="1:6" ht="12.75">
      <c r="A16" s="106" t="s">
        <v>23</v>
      </c>
      <c r="B16" s="107" t="s">
        <v>24</v>
      </c>
      <c r="C16" s="105">
        <v>1350</v>
      </c>
      <c r="D16" s="105">
        <f>C16/C5</f>
        <v>0.12911247130833972</v>
      </c>
      <c r="E16" s="105">
        <f>C16*12</f>
        <v>16200</v>
      </c>
      <c r="F16" s="105">
        <f>C16*12</f>
        <v>16200</v>
      </c>
    </row>
    <row r="17" spans="1:6" ht="12.75">
      <c r="A17" s="108" t="s">
        <v>25</v>
      </c>
      <c r="B17" s="97" t="s">
        <v>26</v>
      </c>
      <c r="C17" s="105">
        <f>E17/12</f>
        <v>29.186666666666667</v>
      </c>
      <c r="D17" s="105">
        <f>C17/C5</f>
        <v>0.0027913797500637594</v>
      </c>
      <c r="E17" s="109">
        <f>C8*87.56</f>
        <v>350.24</v>
      </c>
      <c r="F17" s="105">
        <f>C17*12</f>
        <v>350.24</v>
      </c>
    </row>
    <row r="18" spans="1:6" ht="12.75">
      <c r="A18" s="108" t="s">
        <v>27</v>
      </c>
      <c r="B18" s="110" t="s">
        <v>28</v>
      </c>
      <c r="C18" s="111">
        <f>E18/12</f>
        <v>95.21666666666665</v>
      </c>
      <c r="D18" s="111">
        <f>C18/C5</f>
        <v>0.009106414180056107</v>
      </c>
      <c r="E18" s="111">
        <f>C6*1</f>
        <v>1142.6</v>
      </c>
      <c r="F18" s="111">
        <f>C18*12</f>
        <v>1142.6</v>
      </c>
    </row>
    <row r="19" spans="1:6" ht="12.75">
      <c r="A19" s="108" t="s">
        <v>29</v>
      </c>
      <c r="B19" s="110" t="s">
        <v>30</v>
      </c>
      <c r="C19" s="111">
        <f>E19/12</f>
        <v>199.955</v>
      </c>
      <c r="D19" s="111">
        <f>C19/C5</f>
        <v>0.019123469778117828</v>
      </c>
      <c r="E19" s="111">
        <f>C6*2.1</f>
        <v>2399.46</v>
      </c>
      <c r="F19" s="111">
        <f>C19*12</f>
        <v>2399.46</v>
      </c>
    </row>
    <row r="20" spans="1:6" s="113" customFormat="1" ht="12.75">
      <c r="A20" s="108" t="s">
        <v>31</v>
      </c>
      <c r="B20" s="112" t="s">
        <v>32</v>
      </c>
      <c r="C20" s="105">
        <f>C11*0.12/12</f>
        <v>12547.199999999999</v>
      </c>
      <c r="D20" s="105">
        <f>C20/C5</f>
        <v>1.2</v>
      </c>
      <c r="E20" s="109">
        <f>C11*0.12</f>
        <v>150566.4</v>
      </c>
      <c r="F20" s="105">
        <f>C20*12</f>
        <v>150566.4</v>
      </c>
    </row>
    <row r="21" spans="1:6" ht="12.75">
      <c r="A21" s="108" t="s">
        <v>33</v>
      </c>
      <c r="B21" s="112" t="s">
        <v>34</v>
      </c>
      <c r="C21" s="105">
        <f>C11*0.009/12</f>
        <v>941.0400000000001</v>
      </c>
      <c r="D21" s="105">
        <f>C21/C5</f>
        <v>0.09000000000000001</v>
      </c>
      <c r="E21" s="109">
        <f>C11*0.009</f>
        <v>11292.480000000001</v>
      </c>
      <c r="F21" s="105">
        <f>C21*12</f>
        <v>11292.480000000001</v>
      </c>
    </row>
    <row r="22" spans="1:6" s="113" customFormat="1" ht="12.75">
      <c r="A22" s="108" t="s">
        <v>35</v>
      </c>
      <c r="B22" s="112" t="s">
        <v>36</v>
      </c>
      <c r="C22" s="105">
        <f>E22/12</f>
        <v>2614</v>
      </c>
      <c r="D22" s="105">
        <f>C22/C5</f>
        <v>0.25</v>
      </c>
      <c r="E22" s="109">
        <f>C11*0.025</f>
        <v>31368</v>
      </c>
      <c r="F22" s="105">
        <f>C22*12</f>
        <v>31368</v>
      </c>
    </row>
    <row r="23" spans="1:6" s="118" customFormat="1" ht="12.75">
      <c r="A23" s="114" t="s">
        <v>37</v>
      </c>
      <c r="B23" s="115" t="s">
        <v>38</v>
      </c>
      <c r="C23" s="116">
        <f>E23/12</f>
        <v>930.4531916666668</v>
      </c>
      <c r="D23" s="116">
        <f>E23/C5/12</f>
        <v>0.08898748963912269</v>
      </c>
      <c r="E23" s="117">
        <f>C7*0.01</f>
        <v>11165.438300000002</v>
      </c>
      <c r="F23" s="105">
        <f>C23*12</f>
        <v>11165.438300000002</v>
      </c>
    </row>
    <row r="24" spans="1:6" s="121" customFormat="1" ht="12.75">
      <c r="A24" s="119"/>
      <c r="B24" s="96" t="s">
        <v>39</v>
      </c>
      <c r="C24" s="120">
        <f>SUM(C14:C23)</f>
        <v>74228.411525</v>
      </c>
      <c r="D24" s="120">
        <f>SUM(D14:D23)</f>
        <v>7.0991212246557</v>
      </c>
      <c r="E24" s="120">
        <f>SUM(E14:E23)</f>
        <v>890740.9382999999</v>
      </c>
      <c r="F24" s="120">
        <f>SUM(F14:F23)</f>
        <v>890740.9382999999</v>
      </c>
    </row>
    <row r="25" spans="1:6" ht="12.75" customHeight="1">
      <c r="A25" s="122" t="s">
        <v>41</v>
      </c>
      <c r="B25" s="123" t="s">
        <v>42</v>
      </c>
      <c r="C25" s="105"/>
      <c r="D25" s="105"/>
      <c r="E25" s="109"/>
      <c r="F25" s="109"/>
    </row>
    <row r="26" spans="1:6" ht="12.75">
      <c r="A26" s="122"/>
      <c r="B26" s="123"/>
      <c r="C26" s="105"/>
      <c r="D26" s="105"/>
      <c r="E26" s="109"/>
      <c r="F26" s="109"/>
    </row>
    <row r="27" spans="1:6" ht="12.75">
      <c r="A27" s="108" t="s">
        <v>43</v>
      </c>
      <c r="B27" s="110" t="s">
        <v>80</v>
      </c>
      <c r="C27" s="105">
        <f>E27/12</f>
        <v>1666.6666666666667</v>
      </c>
      <c r="D27" s="105">
        <f>C27/C5</f>
        <v>0.15939811272634533</v>
      </c>
      <c r="E27" s="124">
        <v>20000</v>
      </c>
      <c r="F27" s="109"/>
    </row>
    <row r="28" spans="1:6" ht="12.75">
      <c r="A28" s="108" t="s">
        <v>45</v>
      </c>
      <c r="B28" s="112" t="s">
        <v>46</v>
      </c>
      <c r="C28" s="105">
        <f>E28/12</f>
        <v>833.3333333333334</v>
      </c>
      <c r="D28" s="105">
        <f>C28/C5</f>
        <v>0.07969905636317266</v>
      </c>
      <c r="E28" s="109">
        <v>10000</v>
      </c>
      <c r="F28" s="109"/>
    </row>
    <row r="29" spans="1:6" ht="12.75">
      <c r="A29" s="108" t="s">
        <v>47</v>
      </c>
      <c r="B29" s="110" t="s">
        <v>81</v>
      </c>
      <c r="C29" s="105">
        <f>E29/12</f>
        <v>2833.3333333333335</v>
      </c>
      <c r="D29" s="105">
        <f>C29/C5</f>
        <v>0.27097679163478705</v>
      </c>
      <c r="E29" s="124">
        <v>34000</v>
      </c>
      <c r="F29" s="109"/>
    </row>
    <row r="30" spans="1:6" ht="12.75">
      <c r="A30" s="108" t="s">
        <v>49</v>
      </c>
      <c r="B30" s="110" t="s">
        <v>82</v>
      </c>
      <c r="C30" s="105">
        <f>E30/12</f>
        <v>10000</v>
      </c>
      <c r="D30" s="105">
        <f>C30/C5</f>
        <v>0.9563886763580719</v>
      </c>
      <c r="E30" s="124">
        <v>120000</v>
      </c>
      <c r="F30" s="109"/>
    </row>
    <row r="31" spans="1:6" ht="12.75">
      <c r="A31" s="108" t="s">
        <v>53</v>
      </c>
      <c r="B31" s="112" t="s">
        <v>54</v>
      </c>
      <c r="C31" s="105">
        <f>E31/12</f>
        <v>1666.6666666666667</v>
      </c>
      <c r="D31" s="105">
        <f>C31/C5</f>
        <v>0.15939811272634533</v>
      </c>
      <c r="E31" s="109">
        <v>20000</v>
      </c>
      <c r="F31" s="109"/>
    </row>
    <row r="32" spans="1:6" ht="12.75">
      <c r="A32" s="108" t="s">
        <v>55</v>
      </c>
      <c r="B32" s="112" t="s">
        <v>84</v>
      </c>
      <c r="C32" s="105">
        <f>E32/12</f>
        <v>3333.3333333333335</v>
      </c>
      <c r="D32" s="105">
        <f>C32/C5</f>
        <v>0.31879622545269065</v>
      </c>
      <c r="E32" s="109">
        <v>40000</v>
      </c>
      <c r="F32" s="109"/>
    </row>
    <row r="33" spans="1:6" ht="12.75">
      <c r="A33" s="106" t="s">
        <v>57</v>
      </c>
      <c r="B33" s="125" t="s">
        <v>85</v>
      </c>
      <c r="C33" s="105">
        <f>E33/12</f>
        <v>6666.666666666667</v>
      </c>
      <c r="D33" s="105">
        <f>C33/C5</f>
        <v>0.6375924509053813</v>
      </c>
      <c r="E33" s="111">
        <v>80000</v>
      </c>
      <c r="F33" s="105"/>
    </row>
    <row r="34" spans="1:6" ht="12.75">
      <c r="A34" s="106" t="s">
        <v>59</v>
      </c>
      <c r="B34" s="107" t="s">
        <v>91</v>
      </c>
      <c r="C34" s="105">
        <f>E34/12</f>
        <v>3333.3333333333335</v>
      </c>
      <c r="D34" s="105">
        <f>C34/C5</f>
        <v>0.31879622545269065</v>
      </c>
      <c r="E34" s="126">
        <v>40000</v>
      </c>
      <c r="F34" s="105"/>
    </row>
    <row r="35" spans="1:6" ht="12.75">
      <c r="A35" s="127"/>
      <c r="B35" s="128" t="s">
        <v>63</v>
      </c>
      <c r="C35" s="129">
        <f>SUM(C27:C34)</f>
        <v>30333.333333333336</v>
      </c>
      <c r="D35" s="129">
        <f>SUM(D27:D34)</f>
        <v>2.901045651619485</v>
      </c>
      <c r="E35" s="129">
        <f>SUM(E27:E34)</f>
        <v>364000</v>
      </c>
      <c r="F35" s="130"/>
    </row>
    <row r="36" spans="1:6" ht="12.75">
      <c r="A36" s="106"/>
      <c r="B36" s="127" t="s">
        <v>64</v>
      </c>
      <c r="C36" s="120"/>
      <c r="D36" s="120">
        <f>SUM(D24+D35)</f>
        <v>10.000166876275184</v>
      </c>
      <c r="E36" s="120"/>
      <c r="F36" s="120"/>
    </row>
    <row r="37" spans="1:6" ht="12.75">
      <c r="A37" s="106"/>
      <c r="B37" s="131" t="s">
        <v>87</v>
      </c>
      <c r="C37" s="49"/>
      <c r="D37" s="49"/>
      <c r="E37" s="49"/>
      <c r="F37" s="49">
        <v>933976.46</v>
      </c>
    </row>
    <row r="38" spans="1:6" ht="12.75">
      <c r="A38" s="132"/>
      <c r="B38" s="133" t="s">
        <v>65</v>
      </c>
      <c r="C38" s="134"/>
      <c r="D38" s="135"/>
      <c r="E38" s="135"/>
      <c r="F38" s="135"/>
    </row>
    <row r="39" spans="1:6" ht="12.75">
      <c r="A39" s="132"/>
      <c r="B39" s="106" t="s">
        <v>66</v>
      </c>
      <c r="C39" s="136">
        <v>200</v>
      </c>
      <c r="D39" s="136">
        <f>C39*12</f>
        <v>2400</v>
      </c>
      <c r="E39" s="135"/>
      <c r="F39" s="135"/>
    </row>
    <row r="40" spans="1:6" ht="12.75">
      <c r="A40" s="132"/>
      <c r="B40" s="107" t="s">
        <v>67</v>
      </c>
      <c r="C40" s="136">
        <v>150</v>
      </c>
      <c r="D40" s="136">
        <f>C40*12</f>
        <v>1800</v>
      </c>
      <c r="E40" s="135"/>
      <c r="F40" s="135"/>
    </row>
    <row r="41" spans="1:6" ht="12.75">
      <c r="A41" s="132"/>
      <c r="B41" s="127" t="s">
        <v>68</v>
      </c>
      <c r="C41" s="136"/>
      <c r="D41" s="136"/>
      <c r="E41" s="135"/>
      <c r="F41" s="135"/>
    </row>
    <row r="42" spans="1:6" ht="12.75">
      <c r="A42" s="132"/>
      <c r="B42" s="107" t="s">
        <v>88</v>
      </c>
      <c r="C42" s="137">
        <f>354</f>
        <v>354</v>
      </c>
      <c r="D42" s="136">
        <f>C42*12</f>
        <v>4248</v>
      </c>
      <c r="E42" s="135"/>
      <c r="F42" s="135"/>
    </row>
    <row r="43" spans="1:6" ht="12.75">
      <c r="A43" s="132"/>
      <c r="B43" s="107" t="s">
        <v>70</v>
      </c>
      <c r="C43" s="136">
        <f>350</f>
        <v>350</v>
      </c>
      <c r="D43" s="136">
        <f>C43*12</f>
        <v>4200</v>
      </c>
      <c r="E43" s="135"/>
      <c r="F43" s="135"/>
    </row>
    <row r="44" spans="1:6" ht="12.75">
      <c r="A44" s="132"/>
      <c r="B44" s="107" t="s">
        <v>71</v>
      </c>
      <c r="C44" s="136">
        <f>350</f>
        <v>350</v>
      </c>
      <c r="D44" s="136">
        <f>C44*12</f>
        <v>4200</v>
      </c>
      <c r="E44" s="135"/>
      <c r="F44" s="135"/>
    </row>
    <row r="45" spans="1:6" ht="12.75">
      <c r="A45" s="132"/>
      <c r="B45" s="107" t="s">
        <v>89</v>
      </c>
      <c r="C45" s="136">
        <v>350</v>
      </c>
      <c r="D45" s="136">
        <f>C45*12</f>
        <v>4200</v>
      </c>
      <c r="E45" s="135"/>
      <c r="F45" s="135"/>
    </row>
    <row r="46" spans="1:6" ht="12.75">
      <c r="A46" s="132"/>
      <c r="B46" s="127" t="s">
        <v>73</v>
      </c>
      <c r="C46" s="136"/>
      <c r="D46" s="136"/>
      <c r="E46" s="135"/>
      <c r="F46" s="135"/>
    </row>
    <row r="47" spans="1:6" ht="12.75">
      <c r="A47" s="132"/>
      <c r="B47" s="125" t="s">
        <v>74</v>
      </c>
      <c r="C47" s="138">
        <f>5000</f>
        <v>5000</v>
      </c>
      <c r="D47" s="138">
        <f>5000</f>
        <v>5000</v>
      </c>
      <c r="E47" s="135"/>
      <c r="F47" s="135"/>
    </row>
    <row r="48" spans="1:6" ht="12.75">
      <c r="A48" s="132"/>
      <c r="B48" s="125" t="s">
        <v>75</v>
      </c>
      <c r="C48" s="138">
        <f>5000</f>
        <v>5000</v>
      </c>
      <c r="D48" s="138">
        <f>5000</f>
        <v>5000</v>
      </c>
      <c r="E48" s="135"/>
      <c r="F48" s="135"/>
    </row>
    <row r="49" spans="1:5" ht="12.75">
      <c r="A49" s="132"/>
      <c r="B49" s="139" t="s">
        <v>76</v>
      </c>
      <c r="C49" s="140">
        <f>SUM(C38:C48)</f>
        <v>11754</v>
      </c>
      <c r="D49" s="140">
        <f>SUM(D39:D48)</f>
        <v>31048</v>
      </c>
      <c r="E49" s="141"/>
    </row>
    <row r="50" spans="1:5" s="141" customFormat="1" ht="40.5" customHeight="1">
      <c r="A50" s="142"/>
      <c r="B50" s="143" t="s">
        <v>90</v>
      </c>
      <c r="C50" s="143"/>
      <c r="D50" s="143"/>
      <c r="E50" s="143"/>
    </row>
    <row r="51" spans="1:6" ht="75" customHeight="1">
      <c r="A51" s="144"/>
      <c r="B51" s="144"/>
      <c r="C51" s="145"/>
      <c r="D51" s="144"/>
      <c r="E51" s="135"/>
      <c r="F51" s="135"/>
    </row>
    <row r="52" spans="1:6" ht="12.75">
      <c r="A52" s="132"/>
      <c r="B52" s="132"/>
      <c r="C52" s="145"/>
      <c r="D52" s="135"/>
      <c r="E52" s="135"/>
      <c r="F52" s="135"/>
    </row>
    <row r="53" spans="1:6" ht="12.75">
      <c r="A53" s="146"/>
      <c r="B53" s="146"/>
      <c r="C53" s="145"/>
      <c r="D53" s="145"/>
      <c r="E53" s="145"/>
      <c r="F53" s="145"/>
    </row>
    <row r="54" spans="1:6" ht="12.75">
      <c r="A54" s="146"/>
      <c r="B54" s="146"/>
      <c r="C54" s="145"/>
      <c r="D54" s="145"/>
      <c r="E54" s="145"/>
      <c r="F54" s="145"/>
    </row>
    <row r="55" spans="1:6" ht="12.75">
      <c r="A55" s="146"/>
      <c r="B55" s="146"/>
      <c r="C55" s="145"/>
      <c r="D55" s="145"/>
      <c r="E55" s="145"/>
      <c r="F55" s="145"/>
    </row>
    <row r="56" spans="1:6" ht="12.75">
      <c r="A56" s="146"/>
      <c r="B56" s="146"/>
      <c r="C56" s="145"/>
      <c r="D56" s="145"/>
      <c r="E56" s="145"/>
      <c r="F56" s="145"/>
    </row>
    <row r="57" spans="1:6" ht="12.75">
      <c r="A57" s="146"/>
      <c r="B57" s="146"/>
      <c r="C57" s="145"/>
      <c r="D57" s="145"/>
      <c r="E57" s="145"/>
      <c r="F57" s="145"/>
    </row>
    <row r="58" spans="1:6" s="141" customFormat="1" ht="12.75">
      <c r="A58" s="146"/>
      <c r="B58" s="146"/>
      <c r="C58" s="145"/>
      <c r="D58" s="145"/>
      <c r="E58" s="145"/>
      <c r="F58" s="145"/>
    </row>
    <row r="59" spans="1:6" s="141" customFormat="1" ht="12.75">
      <c r="A59" s="146"/>
      <c r="B59" s="146"/>
      <c r="C59" s="145"/>
      <c r="D59" s="145"/>
      <c r="E59" s="145"/>
      <c r="F59" s="145"/>
    </row>
    <row r="60" spans="1:6" s="141" customFormat="1" ht="12.75">
      <c r="A60" s="146"/>
      <c r="B60" s="146"/>
      <c r="C60" s="145"/>
      <c r="D60" s="145"/>
      <c r="E60" s="145"/>
      <c r="F60" s="145"/>
    </row>
    <row r="61" spans="1:6" s="141" customFormat="1" ht="12.75">
      <c r="A61" s="146"/>
      <c r="B61" s="146"/>
      <c r="C61" s="145"/>
      <c r="D61" s="145"/>
      <c r="E61" s="145"/>
      <c r="F61" s="145"/>
    </row>
    <row r="62" spans="1:6" s="141" customFormat="1" ht="12.75">
      <c r="A62" s="146"/>
      <c r="B62" s="146"/>
      <c r="C62" s="145"/>
      <c r="D62" s="145"/>
      <c r="E62" s="145"/>
      <c r="F62" s="145"/>
    </row>
    <row r="63" spans="1:6" s="141" customFormat="1" ht="12.75">
      <c r="A63" s="146"/>
      <c r="B63" s="146"/>
      <c r="C63" s="145"/>
      <c r="D63" s="145"/>
      <c r="E63" s="145"/>
      <c r="F63" s="145"/>
    </row>
    <row r="64" spans="1:6" s="141" customFormat="1" ht="12.75">
      <c r="A64" s="73"/>
      <c r="B64" s="73"/>
      <c r="C64" s="145"/>
      <c r="D64" s="145"/>
      <c r="E64" s="145"/>
      <c r="F64" s="145"/>
    </row>
    <row r="65" spans="1:6" s="141" customFormat="1" ht="12.75">
      <c r="A65" s="73"/>
      <c r="B65" s="73"/>
      <c r="C65" s="145"/>
      <c r="D65" s="145"/>
      <c r="E65" s="145"/>
      <c r="F65" s="145"/>
    </row>
    <row r="66" spans="1:6" s="141" customFormat="1" ht="12.75">
      <c r="A66" s="73"/>
      <c r="B66" s="73"/>
      <c r="C66" s="145"/>
      <c r="D66" s="145"/>
      <c r="E66" s="145"/>
      <c r="F66" s="145"/>
    </row>
    <row r="67" spans="1:6" s="141" customFormat="1" ht="12.75">
      <c r="A67" s="73"/>
      <c r="B67" s="73"/>
      <c r="C67" s="145"/>
      <c r="D67" s="145"/>
      <c r="E67" s="145"/>
      <c r="F67" s="145"/>
    </row>
    <row r="68" spans="1:6" s="141" customFormat="1" ht="12.75">
      <c r="A68" s="73"/>
      <c r="B68" s="73"/>
      <c r="C68" s="145"/>
      <c r="D68" s="145"/>
      <c r="E68" s="145"/>
      <c r="F68" s="145"/>
    </row>
    <row r="69" spans="1:6" s="141" customFormat="1" ht="12.75">
      <c r="A69" s="73"/>
      <c r="B69" s="73"/>
      <c r="C69" s="145"/>
      <c r="D69" s="145"/>
      <c r="E69" s="145"/>
      <c r="F69" s="145"/>
    </row>
    <row r="70" spans="1:6" s="141" customFormat="1" ht="12.75">
      <c r="A70" s="73"/>
      <c r="B70" s="73"/>
      <c r="C70" s="145"/>
      <c r="D70" s="145"/>
      <c r="E70" s="145"/>
      <c r="F70" s="145"/>
    </row>
    <row r="71" spans="1:6" s="141" customFormat="1" ht="12.75">
      <c r="A71" s="73"/>
      <c r="B71" s="73"/>
      <c r="C71" s="145"/>
      <c r="D71" s="145"/>
      <c r="E71" s="145"/>
      <c r="F71" s="145"/>
    </row>
    <row r="72" spans="1:6" s="141" customFormat="1" ht="12.75">
      <c r="A72" s="73"/>
      <c r="B72" s="73"/>
      <c r="C72" s="145"/>
      <c r="D72" s="145"/>
      <c r="E72" s="145"/>
      <c r="F72" s="145"/>
    </row>
    <row r="73" spans="1:6" s="141" customFormat="1" ht="12.75">
      <c r="A73" s="73"/>
      <c r="B73" s="73"/>
      <c r="C73" s="145"/>
      <c r="D73" s="145"/>
      <c r="E73" s="145"/>
      <c r="F73" s="145"/>
    </row>
    <row r="74" spans="1:6" s="141" customFormat="1" ht="12.75">
      <c r="A74" s="73"/>
      <c r="B74" s="73"/>
      <c r="C74" s="145"/>
      <c r="D74" s="145"/>
      <c r="E74" s="145"/>
      <c r="F74" s="145"/>
    </row>
    <row r="75" spans="1:6" s="141" customFormat="1" ht="12.75">
      <c r="A75" s="73"/>
      <c r="B75" s="73"/>
      <c r="C75" s="145"/>
      <c r="D75" s="145"/>
      <c r="E75" s="145"/>
      <c r="F75" s="145"/>
    </row>
    <row r="76" spans="1:6" s="141" customFormat="1" ht="12.75">
      <c r="A76" s="73"/>
      <c r="B76" s="73"/>
      <c r="C76" s="145"/>
      <c r="D76" s="145"/>
      <c r="E76" s="145"/>
      <c r="F76" s="145"/>
    </row>
    <row r="77" spans="1:6" s="141" customFormat="1" ht="12.75">
      <c r="A77" s="73"/>
      <c r="B77" s="73"/>
      <c r="C77" s="145"/>
      <c r="D77" s="145"/>
      <c r="E77" s="145"/>
      <c r="F77" s="145"/>
    </row>
    <row r="78" spans="1:6" s="141" customFormat="1" ht="12.75">
      <c r="A78" s="73"/>
      <c r="B78" s="73"/>
      <c r="C78" s="145"/>
      <c r="D78" s="145"/>
      <c r="E78" s="145"/>
      <c r="F78" s="145"/>
    </row>
    <row r="79" spans="1:6" s="141" customFormat="1" ht="12.75">
      <c r="A79" s="73"/>
      <c r="B79" s="73"/>
      <c r="C79" s="145"/>
      <c r="D79" s="145"/>
      <c r="E79" s="145"/>
      <c r="F79" s="145"/>
    </row>
    <row r="80" spans="1:6" s="141" customFormat="1" ht="12.75">
      <c r="A80" s="73"/>
      <c r="B80" s="73"/>
      <c r="C80" s="145"/>
      <c r="D80" s="145"/>
      <c r="E80" s="145"/>
      <c r="F80" s="145"/>
    </row>
    <row r="81" spans="1:6" s="141" customFormat="1" ht="12.75">
      <c r="A81" s="73"/>
      <c r="B81" s="73"/>
      <c r="C81" s="145"/>
      <c r="D81" s="145"/>
      <c r="E81" s="145"/>
      <c r="F81" s="145"/>
    </row>
    <row r="82" spans="1:6" s="141" customFormat="1" ht="12.75">
      <c r="A82" s="73"/>
      <c r="B82" s="73"/>
      <c r="C82" s="145"/>
      <c r="D82" s="145"/>
      <c r="E82" s="145"/>
      <c r="F82" s="145"/>
    </row>
    <row r="83" spans="1:6" s="141" customFormat="1" ht="12.75">
      <c r="A83" s="73"/>
      <c r="B83" s="73"/>
      <c r="C83" s="145"/>
      <c r="D83" s="145"/>
      <c r="E83" s="145"/>
      <c r="F83" s="145"/>
    </row>
    <row r="84" spans="1:6" s="141" customFormat="1" ht="12.75">
      <c r="A84" s="73"/>
      <c r="B84" s="73"/>
      <c r="C84" s="145"/>
      <c r="D84" s="145"/>
      <c r="E84" s="145"/>
      <c r="F84" s="145"/>
    </row>
    <row r="85" spans="1:6" s="141" customFormat="1" ht="12.75">
      <c r="A85" s="73"/>
      <c r="B85" s="73"/>
      <c r="C85" s="145"/>
      <c r="D85" s="145"/>
      <c r="E85" s="145"/>
      <c r="F85" s="145"/>
    </row>
    <row r="86" spans="1:6" s="141" customFormat="1" ht="12.75">
      <c r="A86" s="73"/>
      <c r="B86" s="73"/>
      <c r="C86" s="145"/>
      <c r="D86" s="145"/>
      <c r="E86" s="145"/>
      <c r="F86" s="145"/>
    </row>
    <row r="87" spans="1:6" s="141" customFormat="1" ht="12.75">
      <c r="A87" s="73"/>
      <c r="B87" s="73"/>
      <c r="C87" s="145"/>
      <c r="D87" s="145"/>
      <c r="E87" s="145"/>
      <c r="F87" s="145"/>
    </row>
    <row r="88" spans="1:6" s="141" customFormat="1" ht="12.75">
      <c r="A88" s="73"/>
      <c r="B88" s="73"/>
      <c r="C88" s="145"/>
      <c r="D88" s="145"/>
      <c r="E88" s="145"/>
      <c r="F88" s="145"/>
    </row>
    <row r="89" spans="1:6" s="141" customFormat="1" ht="12.75">
      <c r="A89" s="73"/>
      <c r="B89" s="73"/>
      <c r="C89" s="145"/>
      <c r="D89" s="145"/>
      <c r="E89" s="145"/>
      <c r="F89" s="145"/>
    </row>
    <row r="90" spans="1:6" s="141" customFormat="1" ht="12.75">
      <c r="A90" s="73"/>
      <c r="B90" s="73"/>
      <c r="C90" s="145"/>
      <c r="D90" s="145"/>
      <c r="E90" s="145"/>
      <c r="F90" s="145"/>
    </row>
    <row r="91" spans="1:6" s="141" customFormat="1" ht="12.75">
      <c r="A91" s="73"/>
      <c r="B91" s="73"/>
      <c r="C91" s="145"/>
      <c r="D91" s="145"/>
      <c r="E91" s="145"/>
      <c r="F91" s="145"/>
    </row>
    <row r="92" spans="1:6" s="141" customFormat="1" ht="12.75">
      <c r="A92" s="73"/>
      <c r="B92" s="73"/>
      <c r="C92" s="145"/>
      <c r="D92" s="145"/>
      <c r="E92" s="145"/>
      <c r="F92" s="145"/>
    </row>
    <row r="93" spans="1:6" s="141" customFormat="1" ht="12.75">
      <c r="A93" s="73"/>
      <c r="B93" s="73"/>
      <c r="C93" s="145"/>
      <c r="D93" s="145"/>
      <c r="E93" s="145"/>
      <c r="F93" s="145"/>
    </row>
    <row r="94" spans="1:6" s="141" customFormat="1" ht="12.75">
      <c r="A94" s="73"/>
      <c r="B94" s="73"/>
      <c r="C94" s="145"/>
      <c r="D94" s="145"/>
      <c r="E94" s="145"/>
      <c r="F94" s="145"/>
    </row>
    <row r="95" spans="1:6" s="141" customFormat="1" ht="12.75">
      <c r="A95" s="73"/>
      <c r="B95" s="73"/>
      <c r="C95" s="73"/>
      <c r="D95" s="145"/>
      <c r="E95" s="145"/>
      <c r="F95" s="145"/>
    </row>
    <row r="96" spans="1:6" s="141" customFormat="1" ht="12.75">
      <c r="A96" s="73"/>
      <c r="B96" s="73"/>
      <c r="C96" s="73"/>
      <c r="D96" s="145"/>
      <c r="E96" s="145"/>
      <c r="F96" s="145"/>
    </row>
    <row r="97" spans="1:6" s="141" customFormat="1" ht="12.75">
      <c r="A97" s="73"/>
      <c r="B97" s="73"/>
      <c r="C97" s="73"/>
      <c r="D97" s="145"/>
      <c r="E97" s="145"/>
      <c r="F97" s="145"/>
    </row>
    <row r="98" spans="1:6" s="141" customFormat="1" ht="12.75">
      <c r="A98" s="73"/>
      <c r="B98" s="73"/>
      <c r="C98" s="73"/>
      <c r="D98" s="145"/>
      <c r="E98" s="145"/>
      <c r="F98" s="145"/>
    </row>
    <row r="99" spans="1:6" s="141" customFormat="1" ht="12.75">
      <c r="A99" s="73"/>
      <c r="B99" s="73"/>
      <c r="C99" s="73"/>
      <c r="D99" s="145"/>
      <c r="E99" s="145"/>
      <c r="F99" s="145"/>
    </row>
  </sheetData>
  <sheetProtection selectLockedCells="1" selectUnlockedCells="1"/>
  <mergeCells count="17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50:E50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dcterms:modified xsi:type="dcterms:W3CDTF">2020-12-07T05:57:03Z</dcterms:modified>
  <cp:category/>
  <cp:version/>
  <cp:contentType/>
  <cp:contentStatus/>
  <cp:revision>20</cp:revision>
</cp:coreProperties>
</file>