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<sst xmlns="http://schemas.openxmlformats.org/spreadsheetml/2006/main" count="145" uniqueCount="124">
  <si>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</si>
  <si>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</si>
  <si>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</si>
  <si>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</si>
  <si>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</si>
  <si>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</si>
  <si>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</si>
  <si>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</si>
  <si>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</si>
  <si>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</si>
  <si>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</si>
  <si>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</si>
  <si>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</si>
  <si>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</si>
  <si>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</si>
  <si>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</si>
  <si>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</si>
  <si>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</si>
  <si>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</si>
  <si>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</si>
  <si>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</si>
  <si>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</si>
  <si>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</si>
  <si>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</si>
  <si>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</si>
  <si>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</si>
  <si>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</si>
  <si>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</si>
  <si>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</si>
  <si>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</si>
  <si>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</si>
  <si>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</si>
  <si>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</si>
  <si>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</si>
  <si>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</si>
  <si>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</si>
  <si>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</si>
  <si>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</si>
  <si>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</si>
  <si>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</si>
  <si>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</si>
  <si>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</si>
  <si>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</si>
  <si>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</si>
  <si>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</si>
  <si>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</si>
  <si>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</si>
  <si>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</si>
  <si>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</si>
  <si>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</si>
  <si>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</si>
  <si>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</si>
  <si>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</si>
  <si>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</si>
  <si>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</si>
  <si>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</si>
  <si>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</si>
  <si>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</si>
  <si>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</si>
  <si>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</si>
  <si>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</si>
  <si>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</si>
  <si>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</si>
  <si>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</si>
  <si>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</si>
  <si>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</si>
  <si>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</si>
  <si>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</si>
  <si>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</si>
  <si>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</si>
  <si>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</si>
  <si>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</si>
  <si>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</si>
  <si>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</si>
  <si>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</si>
  <si>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</si>
  <si>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</si>
  <si>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</si>
  <si>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</si>
  <si>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</si>
  <si>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</si>
  <si>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</si>
  <si>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</si>
  <si>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</si>
  <si>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</si>
  <si>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</si>
  <si>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</si>
  <si>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</si>
  <si>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</si>
  <si>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</si>
  <si>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</si>
  <si>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</si>
  <si>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Задоженность (-), переплата (+) посостоянию на 01.01.2019</t>
  </si>
  <si>
    <t>Госпошлина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</si>
  <si>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</si>
  <si>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</si>
  <si>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</si>
  <si>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</si>
  <si>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</si>
  <si>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</si>
  <si>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</si>
  <si>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</si>
  <si>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</si>
  <si>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</si>
  <si>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</si>
  <si>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</si>
  <si>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</si>
  <si>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</si>
  <si>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</si>
  <si>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</si>
  <si>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</si>
  <si>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</si>
  <si>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</si>
  <si>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</si>
  <si>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</si>
  <si>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м/швов</t>
  </si>
  <si>
    <t>Ремонт кровли</t>
  </si>
  <si>
    <t>План работ и услуг по содержанию и ремонту общего имущества МКД на 2021 год по адресу:                                                                           Попова,34</t>
  </si>
  <si>
    <t>Установка скамьи 2 шт.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</si>
  <si>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</si>
  <si>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</si>
  <si>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Аренда контейнера ТБО (тип-бункер)</t>
  </si>
  <si>
    <t>Ориентировочный остаток с 2020г.</t>
  </si>
  <si>
    <t>Спил деревьев (аварийных)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</si>
</sst>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77" zoomScaleNormal="77" zoomScalePageLayoutView="0" workbookViewId="0" topLeftCell="A1">
      <selection activeCell="G38" sqref="G38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117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114</v>
      </c>
      <c r="D4" s="148"/>
      <c r="E4" s="148"/>
    </row>
    <row r="5" spans="2:5" ht="19.5">
      <c r="B5" s="65" t="s">
        <v>1</v>
      </c>
      <c r="C5" s="160">
        <v>6</v>
      </c>
      <c r="D5" s="161"/>
      <c r="E5" s="161"/>
    </row>
    <row r="6" spans="2:5" ht="19.5">
      <c r="B6" s="67" t="s">
        <v>2</v>
      </c>
      <c r="C6" s="160">
        <v>4399.8</v>
      </c>
      <c r="D6" s="161"/>
      <c r="E6" s="161"/>
    </row>
    <row r="7" spans="2:5" ht="19.5">
      <c r="B7" s="67" t="s">
        <v>88</v>
      </c>
      <c r="C7" s="68">
        <v>990</v>
      </c>
      <c r="D7" s="69"/>
      <c r="E7" s="70"/>
    </row>
    <row r="8" spans="2:5" ht="39">
      <c r="B8" s="77" t="s">
        <v>92</v>
      </c>
      <c r="C8" s="155"/>
      <c r="D8" s="156"/>
      <c r="E8" s="157"/>
    </row>
    <row r="9" spans="2:5" ht="19.5">
      <c r="B9" s="71" t="s">
        <v>89</v>
      </c>
      <c r="C9" s="72">
        <v>444755.61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D48*12</f>
        <v>13200</v>
      </c>
      <c r="D11" s="63"/>
      <c r="E11" s="46"/>
    </row>
    <row r="12" spans="2:5" ht="18.75">
      <c r="B12" s="75" t="s">
        <v>87</v>
      </c>
      <c r="C12" s="105">
        <f>C6*C10*12</f>
        <v>501577.19999999995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20415.072</v>
      </c>
      <c r="D17" s="15">
        <v>4.64</v>
      </c>
      <c r="E17" s="15">
        <f>C17*12</f>
        <v>244980.864</v>
      </c>
    </row>
    <row r="18" spans="1:5" ht="18.75">
      <c r="A18" s="79" t="s">
        <v>10</v>
      </c>
      <c r="B18" s="18" t="s">
        <v>11</v>
      </c>
      <c r="C18" s="15">
        <f>0.67*C6</f>
        <v>2947.8660000000004</v>
      </c>
      <c r="D18" s="15">
        <v>0.67</v>
      </c>
      <c r="E18" s="15">
        <f>C18*12</f>
        <v>35374.39200000001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0.3068321287331242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82.5</v>
      </c>
      <c r="D21" s="54">
        <f>C21/C6</f>
        <v>0.018750852311468703</v>
      </c>
      <c r="E21" s="15">
        <f>C7*1</f>
        <v>990</v>
      </c>
    </row>
    <row r="22" spans="1:5" ht="18.75">
      <c r="A22" s="87" t="s">
        <v>45</v>
      </c>
      <c r="B22" s="1" t="s">
        <v>85</v>
      </c>
      <c r="C22" s="15">
        <f>E22/12</f>
        <v>173.25</v>
      </c>
      <c r="D22" s="54">
        <f>C22/C6</f>
        <v>0.03937678985408428</v>
      </c>
      <c r="E22" s="15">
        <f>C7*2.1</f>
        <v>2079</v>
      </c>
    </row>
    <row r="23" spans="1:5" s="88" customFormat="1" ht="18.75">
      <c r="A23" s="87" t="s">
        <v>95</v>
      </c>
      <c r="B23" s="1" t="s">
        <v>37</v>
      </c>
      <c r="C23" s="15">
        <f>C12*12%/12</f>
        <v>5015.772</v>
      </c>
      <c r="D23" s="15">
        <f>C23/C6</f>
        <v>1.14</v>
      </c>
      <c r="E23" s="3">
        <f>C12*12%</f>
        <v>60189.263999999996</v>
      </c>
    </row>
    <row r="24" spans="1:5" ht="37.5">
      <c r="A24" s="87" t="s">
        <v>96</v>
      </c>
      <c r="B24" s="1" t="s">
        <v>83</v>
      </c>
      <c r="C24" s="15">
        <f>C12*0.9%/12</f>
        <v>376.1829</v>
      </c>
      <c r="D24" s="15">
        <f>C24/C6</f>
        <v>0.0855</v>
      </c>
      <c r="E24" s="3">
        <f>C12*0.9%</f>
        <v>4514.1948</v>
      </c>
    </row>
    <row r="25" spans="1:5" s="88" customFormat="1" ht="18.75">
      <c r="A25" s="87" t="s">
        <v>97</v>
      </c>
      <c r="B25" s="1" t="s">
        <v>84</v>
      </c>
      <c r="C25" s="15">
        <f>C12*2.5%/12</f>
        <v>1044.9525</v>
      </c>
      <c r="D25" s="15">
        <f>C25/C6</f>
        <v>0.23750000000000002</v>
      </c>
      <c r="E25" s="3">
        <f>C25*12</f>
        <v>12539.43</v>
      </c>
    </row>
    <row r="26" spans="1:5" s="90" customFormat="1" ht="18.75">
      <c r="A26" s="87" t="s">
        <v>98</v>
      </c>
      <c r="B26" s="48" t="s">
        <v>93</v>
      </c>
      <c r="C26" s="49">
        <f>E26/12</f>
        <v>370.62967499999996</v>
      </c>
      <c r="D26" s="49">
        <f>E26/C6/12</f>
        <v>0.08423784603845628</v>
      </c>
      <c r="E26" s="50">
        <f>C9*1%</f>
        <v>4447.5561</v>
      </c>
    </row>
    <row r="27" spans="1:5" s="92" customFormat="1" ht="18.75">
      <c r="A27" s="91"/>
      <c r="B27" s="63" t="s">
        <v>108</v>
      </c>
      <c r="C27" s="14">
        <f>SUM(C17:C26)</f>
        <v>31776.225075000002</v>
      </c>
      <c r="D27" s="14">
        <f>SUM(D17:D26)</f>
        <v>7.222197616937132</v>
      </c>
      <c r="E27" s="14">
        <f>SUM(E17:E26)</f>
        <v>381314.7009</v>
      </c>
    </row>
    <row r="28" spans="1:5" ht="37.5">
      <c r="A28" s="87"/>
      <c r="B28" s="110" t="s">
        <v>91</v>
      </c>
      <c r="C28" s="111">
        <f>E28/12</f>
        <v>10021.874924999996</v>
      </c>
      <c r="D28" s="111">
        <f>C28/C6</f>
        <v>2.2778023830628658</v>
      </c>
      <c r="E28" s="111">
        <f>C12-E27</f>
        <v>120262.49909999996</v>
      </c>
    </row>
    <row r="29" spans="1:5" ht="18.75">
      <c r="A29" s="89" t="s">
        <v>99</v>
      </c>
      <c r="B29" s="48" t="s">
        <v>116</v>
      </c>
      <c r="C29" s="15">
        <f aca="true" t="shared" si="0" ref="C29:C40">E29/12</f>
        <v>1083.3333333333333</v>
      </c>
      <c r="D29" s="54">
        <f>C29/C6</f>
        <v>0.24622331318090213</v>
      </c>
      <c r="E29" s="50">
        <v>13000</v>
      </c>
    </row>
    <row r="30" spans="1:5" ht="18.75">
      <c r="A30" s="89" t="s">
        <v>100</v>
      </c>
      <c r="B30" s="48" t="s">
        <v>121</v>
      </c>
      <c r="C30" s="15">
        <f t="shared" si="0"/>
        <v>214.25</v>
      </c>
      <c r="D30" s="54">
        <f>C30/C6</f>
        <v>0.048695395245238415</v>
      </c>
      <c r="E30" s="15">
        <v>2571</v>
      </c>
    </row>
    <row r="31" spans="1:5" ht="18.75">
      <c r="A31" s="89" t="s">
        <v>101</v>
      </c>
      <c r="B31" s="48" t="s">
        <v>118</v>
      </c>
      <c r="C31" s="49">
        <f t="shared" si="0"/>
        <v>1666.6666666666667</v>
      </c>
      <c r="D31" s="54">
        <f>C31/C6</f>
        <v>0.37880509720138794</v>
      </c>
      <c r="E31" s="50">
        <v>20000</v>
      </c>
    </row>
    <row r="32" spans="1:5" ht="18.75">
      <c r="A32" s="89" t="s">
        <v>102</v>
      </c>
      <c r="B32" s="48" t="s">
        <v>94</v>
      </c>
      <c r="C32" s="49">
        <f t="shared" si="0"/>
        <v>1000</v>
      </c>
      <c r="D32" s="54">
        <f>C32/C6</f>
        <v>0.22728305832083276</v>
      </c>
      <c r="E32" s="50">
        <v>12000</v>
      </c>
    </row>
    <row r="33" spans="1:5" ht="18.75">
      <c r="A33" s="89" t="s">
        <v>103</v>
      </c>
      <c r="B33" s="48" t="s">
        <v>115</v>
      </c>
      <c r="C33" s="49">
        <f t="shared" si="0"/>
        <v>1050</v>
      </c>
      <c r="D33" s="54">
        <f>C33/C6</f>
        <v>0.2386472112368744</v>
      </c>
      <c r="E33" s="50">
        <v>12600</v>
      </c>
    </row>
    <row r="34" spans="1:5" ht="18.75">
      <c r="A34" s="89" t="s">
        <v>104</v>
      </c>
      <c r="B34" s="1" t="s">
        <v>123</v>
      </c>
      <c r="C34" s="49">
        <f t="shared" si="0"/>
        <v>5000</v>
      </c>
      <c r="D34" s="54">
        <f>C34/C6</f>
        <v>1.1364152916041639</v>
      </c>
      <c r="E34" s="3">
        <v>60000</v>
      </c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10014.25</v>
      </c>
      <c r="D41" s="14">
        <f>SUM(D29:D40)</f>
        <v>2.2760693667893994</v>
      </c>
      <c r="E41" s="14">
        <f>SUM(E29:E40)</f>
        <v>120171</v>
      </c>
      <c r="F41" s="100"/>
    </row>
    <row r="42" spans="1:5" ht="18" customHeight="1">
      <c r="A42" s="18"/>
      <c r="B42" s="112" t="s">
        <v>122</v>
      </c>
      <c r="C42" s="108"/>
      <c r="D42" s="108"/>
      <c r="E42" s="109">
        <v>-10644.58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13" t="s">
        <v>119</v>
      </c>
      <c r="C46" s="162"/>
      <c r="D46" s="101">
        <f>D27+D41</f>
        <v>9.49826698372653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113</v>
      </c>
      <c r="C48" s="103">
        <v>1250</v>
      </c>
      <c r="D48" s="103">
        <f>C48/100*88</f>
        <v>1100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0" t="s">
        <v>120</v>
      </c>
      <c r="C50" s="141"/>
      <c r="D50" s="141"/>
      <c r="E50" s="142"/>
    </row>
    <row r="51" spans="1:5" ht="60" customHeight="1">
      <c r="A51" s="95"/>
      <c r="B51" s="143"/>
      <c r="C51" s="144"/>
      <c r="D51" s="144"/>
      <c r="E51" s="145"/>
    </row>
    <row r="52" spans="1:5" ht="75" customHeight="1">
      <c r="A52" s="57"/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2020-12-02T07:39:13Z</dcterms:modified>
  <cp:category/>
  <cp:version/>
  <cp:contentType/>
  <cp:contentStatus/>
</cp:coreProperties>
</file>