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42" i="76" l="1"/>
  <c r="D42" i="76" s="1"/>
  <c r="C41" i="76"/>
  <c r="D41" i="76" s="1"/>
  <c r="C37" i="76" l="1"/>
  <c r="D37" i="76" s="1"/>
  <c r="C38" i="76"/>
  <c r="D38" i="76" s="1"/>
  <c r="C39" i="76"/>
  <c r="D39" i="76" s="1"/>
  <c r="C40" i="76"/>
  <c r="D40" i="76" s="1"/>
  <c r="C36" i="76"/>
  <c r="D36" i="76" s="1"/>
  <c r="C35" i="76"/>
  <c r="D35" i="76"/>
  <c r="C34" i="76"/>
  <c r="D34" i="76" s="1"/>
  <c r="C56" i="76" l="1"/>
  <c r="F44" i="76" l="1"/>
  <c r="C11" i="76" l="1"/>
  <c r="E44" i="76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5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<sst xmlns="http://schemas.openxmlformats.org/spreadsheetml/2006/main" count="597" uniqueCount="150">
  <si>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</si>
  <si>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</si>
  <si>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</si>
  <si>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</si>
  <si>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</si>
  <si>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</si>
  <si>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</si>
  <si>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</si>
  <si>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</si>
  <si>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</si>
  <si>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</si>
  <si>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</si>
  <si>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</si>
  <si>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</si>
  <si>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</si>
  <si>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</si>
  <si>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</si>
  <si>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</si>
  <si>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</si>
  <si>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</si>
  <si>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</si>
  <si>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</si>
  <si>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</si>
  <si>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</si>
  <si>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</si>
  <si>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</si>
  <si>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</si>
  <si>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</si>
  <si>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</si>
  <si>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</si>
  <si>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</si>
  <si>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</si>
  <si>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</si>
  <si>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</si>
  <si>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</si>
  <si>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</si>
  <si>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</si>
  <si>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</si>
  <si>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</si>
  <si>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</si>
  <si>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</si>
  <si>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</si>
  <si>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</si>
  <si>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</si>
  <si>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</si>
  <si>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</si>
  <si>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</si>
  <si>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</si>
  <si>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</si>
  <si>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</si>
  <si>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</si>
  <si>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</si>
  <si>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</si>
  <si>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</si>
  <si>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</si>
  <si>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</si>
  <si>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</si>
  <si>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</si>
  <si>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</si>
  <si>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</si>
  <si>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</si>
  <si>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</si>
  <si>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</si>
  <si>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</si>
  <si>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</si>
  <si>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</si>
  <si>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</si>
  <si>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</si>
  <si>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</si>
  <si>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</si>
  <si>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</si>
  <si>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</si>
  <si>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</si>
  <si>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</si>
  <si>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</si>
  <si>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</si>
  <si>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</si>
  <si>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</si>
  <si>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</si>
  <si>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</si>
  <si>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</si>
  <si>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</si>
  <si>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</si>
  <si>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</si>
  <si>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</si>
  <si>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</si>
  <si>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</si>
  <si>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</si>
  <si>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</si>
  <si>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</si>
  <si>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</si>
  <si>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</si>
  <si>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</si>
  <si>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</si>
  <si>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</si>
  <si>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</si>
  <si>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</si>
  <si>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</si>
  <si>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</si>
  <si>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</si>
  <si>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</si>
  <si>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</si>
  <si>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</si>
  <si>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</si>
  <si>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</si>
  <si>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</si>
  <si>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</si>
  <si>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</si>
  <si>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</si>
  <si>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</si>
  <si>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</si>
  <si>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</si>
  <si>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</si>
  <si>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</si>
  <si>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</si>
  <si>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</si>
  <si>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</si>
  <si>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</si>
  <si>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</si>
  <si>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</si>
  <si>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</si>
  <si>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</si>
  <si>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</si>
  <si>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</si>
  <si>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</si>
  <si>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</si>
  <si>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</si>
  <si>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</si>
  <si>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</si>
  <si>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</si>
  <si>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</si>
  <si>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</si>
  <si>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</si>
  <si>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</si>
  <si>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Теплоизоляция инженерных сетей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</si>
  <si>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</si>
  <si>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</si>
  <si>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</si>
  <si>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Запорная арматура</t>
  </si>
  <si>
    <t>Ремонт ступеней п.1 - 2 шт., п.3 - 5 шт.</t>
  </si>
  <si>
    <t>Ремонт цоколя 40 м2</t>
  </si>
  <si>
    <t>ЗАО "Зап-СибТТК"</t>
  </si>
  <si>
    <t>ПАО "МТС"</t>
  </si>
  <si>
    <t>АО "ЭР-Телеком Холдинг"</t>
  </si>
  <si>
    <t>ПАО "Ростелеком"</t>
  </si>
  <si>
    <t xml:space="preserve">План работ и услуг по содержанию и ремонту общего имущества МКД на 2020 год по адресу:     Веры Кащеевой 2                                                      </t>
  </si>
  <si>
    <t>Ремонт кровли по заявкам</t>
  </si>
  <si>
    <t>Замена мусорных контейнеров 2 шт.</t>
  </si>
  <si>
    <t>Ремонт межпанельных швов по заявкам</t>
  </si>
  <si>
    <t>Замена люка выхода на кровлю 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</si>
</sst>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right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0" fillId="0" borderId="3" xfId="0" applyNumberFormat="1" applyFont="1" applyBorder="1" applyAlignment="1" applyProtection="1">
      <alignment horizontal="left" readingOrder="1"/>
    </xf>
    <xf numFmtId="164" fontId="12" fillId="0" borderId="1" xfId="0" applyNumberFormat="1" applyFont="1" applyBorder="1" applyAlignment="1" applyProtection="1">
      <alignment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30.6" customHeight="1" x14ac:dyDescent="0.25">
      <c r="A2" s="148" t="s">
        <v>66</v>
      </c>
      <c r="B2" s="148"/>
      <c r="C2" s="148"/>
      <c r="D2" s="148"/>
      <c r="E2" s="148"/>
      <c r="F2" s="148"/>
      <c r="G2" s="148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49" t="s">
        <v>50</v>
      </c>
      <c r="D4" s="150"/>
      <c r="E4" s="150"/>
      <c r="F4" s="42"/>
    </row>
    <row r="5" spans="1:7" x14ac:dyDescent="0.25">
      <c r="B5" s="9" t="s">
        <v>1</v>
      </c>
      <c r="C5" s="151">
        <v>4</v>
      </c>
      <c r="D5" s="152"/>
      <c r="E5" s="152"/>
      <c r="F5" s="43"/>
    </row>
    <row r="6" spans="1:7" x14ac:dyDescent="0.25">
      <c r="B6" s="10" t="s">
        <v>2</v>
      </c>
      <c r="C6" s="151">
        <v>7505.5</v>
      </c>
      <c r="D6" s="152"/>
      <c r="E6" s="152"/>
      <c r="F6" s="43"/>
    </row>
    <row r="7" spans="1:7" ht="18.75" customHeight="1" x14ac:dyDescent="0.25">
      <c r="B7" s="39" t="s">
        <v>47</v>
      </c>
      <c r="C7" s="144">
        <v>64200</v>
      </c>
      <c r="D7" s="145"/>
      <c r="E7" s="146"/>
      <c r="F7" s="44"/>
    </row>
    <row r="8" spans="1:7" x14ac:dyDescent="0.25">
      <c r="B8" s="56"/>
      <c r="D8" s="38">
        <v>9</v>
      </c>
    </row>
    <row r="9" spans="1:7" x14ac:dyDescent="0.25">
      <c r="A9" s="158" t="s">
        <v>3</v>
      </c>
      <c r="B9" s="159"/>
      <c r="C9" s="159"/>
      <c r="D9" s="159"/>
      <c r="E9" s="160"/>
      <c r="F9" s="160"/>
      <c r="G9" s="160"/>
    </row>
    <row r="10" spans="1:7" ht="65.25" customHeight="1" x14ac:dyDescent="0.25">
      <c r="A10" s="161" t="s">
        <v>4</v>
      </c>
      <c r="B10" s="163" t="s">
        <v>5</v>
      </c>
      <c r="C10" s="165" t="s">
        <v>32</v>
      </c>
      <c r="D10" s="167" t="s">
        <v>43</v>
      </c>
      <c r="E10" s="168"/>
      <c r="F10" s="165" t="s">
        <v>80</v>
      </c>
      <c r="G10" s="169" t="s">
        <v>52</v>
      </c>
    </row>
    <row r="11" spans="1:7" ht="45" customHeight="1" x14ac:dyDescent="0.25">
      <c r="A11" s="162"/>
      <c r="B11" s="164"/>
      <c r="C11" s="166"/>
      <c r="D11" s="37" t="s">
        <v>6</v>
      </c>
      <c r="E11" s="45" t="s">
        <v>42</v>
      </c>
      <c r="F11" s="166"/>
      <c r="G11" s="170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3" t="s">
        <v>35</v>
      </c>
      <c r="C44" s="154"/>
      <c r="D44" s="155">
        <f>D43-(C7/12/C6+(D46)/C6)</f>
        <v>19.403493534057016</v>
      </c>
      <c r="E44" s="156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7" t="s">
        <v>34</v>
      </c>
      <c r="C46" s="157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9.75" customHeight="1" x14ac:dyDescent="0.35">
      <c r="A2" s="175" t="s">
        <v>115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116</v>
      </c>
      <c r="D4" s="177"/>
      <c r="E4" s="177"/>
      <c r="F4" s="74"/>
    </row>
    <row r="5" spans="1:7" ht="19.5" x14ac:dyDescent="0.35">
      <c r="B5" s="73" t="s">
        <v>1</v>
      </c>
      <c r="C5" s="178">
        <v>6</v>
      </c>
      <c r="D5" s="179"/>
      <c r="E5" s="179"/>
      <c r="F5" s="77"/>
    </row>
    <row r="6" spans="1:7" ht="19.5" x14ac:dyDescent="0.35">
      <c r="B6" s="78" t="s">
        <v>2</v>
      </c>
      <c r="C6" s="178">
        <v>3926.2</v>
      </c>
      <c r="D6" s="179"/>
      <c r="E6" s="179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3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topLeftCell="A21" zoomScale="73" zoomScaleNormal="73" workbookViewId="0">
      <selection activeCell="H19" sqref="H19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4" t="s">
        <v>41</v>
      </c>
      <c r="F1" s="174"/>
    </row>
    <row r="2" spans="1:6" ht="36.75" customHeight="1" x14ac:dyDescent="0.35">
      <c r="A2" s="175" t="s">
        <v>145</v>
      </c>
      <c r="B2" s="175"/>
      <c r="C2" s="175"/>
      <c r="D2" s="175"/>
      <c r="E2" s="175"/>
      <c r="F2" s="175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76" t="s">
        <v>110</v>
      </c>
      <c r="D4" s="177"/>
      <c r="E4" s="177"/>
      <c r="F4" s="74"/>
    </row>
    <row r="5" spans="1:6" ht="19.5" x14ac:dyDescent="0.35">
      <c r="B5" s="73" t="s">
        <v>1</v>
      </c>
      <c r="C5" s="178">
        <v>4</v>
      </c>
      <c r="D5" s="179"/>
      <c r="E5" s="179"/>
      <c r="F5" s="77"/>
    </row>
    <row r="6" spans="1:6" ht="19.5" x14ac:dyDescent="0.35">
      <c r="B6" s="78" t="s">
        <v>2</v>
      </c>
      <c r="C6" s="178">
        <v>7509.5</v>
      </c>
      <c r="D6" s="179"/>
      <c r="E6" s="179"/>
      <c r="F6" s="77"/>
    </row>
    <row r="7" spans="1:6" ht="19.5" x14ac:dyDescent="0.35">
      <c r="B7" s="78" t="s">
        <v>89</v>
      </c>
      <c r="C7" s="142">
        <v>810</v>
      </c>
      <c r="D7" s="80"/>
      <c r="E7" s="81"/>
      <c r="F7" s="77"/>
    </row>
    <row r="8" spans="1:6" ht="19.5" x14ac:dyDescent="0.3">
      <c r="B8" s="108" t="s">
        <v>91</v>
      </c>
      <c r="C8" s="138">
        <v>1997885.4</v>
      </c>
      <c r="D8" s="106"/>
      <c r="E8" s="107"/>
      <c r="F8" s="83"/>
    </row>
    <row r="9" spans="1:6" ht="19.5" x14ac:dyDescent="0.3">
      <c r="B9" s="133" t="s">
        <v>117</v>
      </c>
      <c r="C9" s="135">
        <v>4</v>
      </c>
      <c r="D9" s="134"/>
      <c r="E9" s="134"/>
      <c r="F9" s="83"/>
    </row>
    <row r="10" spans="1:6" x14ac:dyDescent="0.3">
      <c r="B10" s="87" t="s">
        <v>87</v>
      </c>
      <c r="C10" s="88">
        <v>10</v>
      </c>
      <c r="D10" s="66"/>
      <c r="E10" s="46"/>
    </row>
    <row r="11" spans="1:6" x14ac:dyDescent="0.3">
      <c r="B11" s="87" t="s">
        <v>93</v>
      </c>
      <c r="C11" s="88">
        <f>C56*12</f>
        <v>27000</v>
      </c>
      <c r="D11" s="66"/>
      <c r="E11" s="46"/>
    </row>
    <row r="12" spans="1:6" x14ac:dyDescent="0.3">
      <c r="B12" s="87" t="s">
        <v>88</v>
      </c>
      <c r="C12" s="89">
        <f>C6*C10*12</f>
        <v>901140</v>
      </c>
      <c r="D12" s="66"/>
      <c r="E12" s="46"/>
    </row>
    <row r="13" spans="1:6" x14ac:dyDescent="0.3">
      <c r="A13" s="180"/>
      <c r="B13" s="181"/>
      <c r="C13" s="181"/>
      <c r="D13" s="181"/>
      <c r="E13" s="177"/>
      <c r="F13" s="177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2" t="s">
        <v>4</v>
      </c>
      <c r="B15" s="163" t="s">
        <v>119</v>
      </c>
      <c r="C15" s="184" t="s">
        <v>32</v>
      </c>
      <c r="D15" s="186" t="s">
        <v>43</v>
      </c>
      <c r="E15" s="187"/>
      <c r="F15" s="184" t="s">
        <v>80</v>
      </c>
    </row>
    <row r="16" spans="1:6" ht="75" x14ac:dyDescent="0.3">
      <c r="A16" s="183"/>
      <c r="B16" s="164"/>
      <c r="C16" s="185"/>
      <c r="D16" s="116" t="s">
        <v>6</v>
      </c>
      <c r="E16" s="116" t="s">
        <v>42</v>
      </c>
      <c r="F16" s="185"/>
    </row>
    <row r="17" spans="1:6" x14ac:dyDescent="0.3">
      <c r="A17" s="117" t="s">
        <v>7</v>
      </c>
      <c r="B17" s="13" t="s">
        <v>31</v>
      </c>
      <c r="C17" s="15">
        <f>D17*C6</f>
        <v>34844.079999999994</v>
      </c>
      <c r="D17" s="15">
        <v>4.6399999999999997</v>
      </c>
      <c r="E17" s="15">
        <f>C17*12</f>
        <v>418128.95999999996</v>
      </c>
      <c r="F17" s="15">
        <f>C17*12</f>
        <v>418128.95999999996</v>
      </c>
    </row>
    <row r="18" spans="1:6" x14ac:dyDescent="0.3">
      <c r="A18" s="100" t="s">
        <v>121</v>
      </c>
      <c r="B18" s="18" t="s">
        <v>11</v>
      </c>
      <c r="C18" s="15">
        <f>D18*C6</f>
        <v>5031.3650000000007</v>
      </c>
      <c r="D18" s="15">
        <v>0.67</v>
      </c>
      <c r="E18" s="15">
        <f>C18*12</f>
        <v>60376.380000000005</v>
      </c>
      <c r="F18" s="15">
        <f t="shared" ref="F18:F26" si="0">C18*12</f>
        <v>60376.380000000005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0.17977228843464946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392</v>
      </c>
      <c r="D20" s="15">
        <f>C20/C6</f>
        <v>5.2200545975098211E-2</v>
      </c>
      <c r="E20" s="3">
        <f>(C9*98)*12</f>
        <v>4704</v>
      </c>
      <c r="F20" s="15">
        <f t="shared" si="0"/>
        <v>4704</v>
      </c>
    </row>
    <row r="21" spans="1:6" x14ac:dyDescent="0.3">
      <c r="A21" s="118" t="s">
        <v>124</v>
      </c>
      <c r="B21" s="1" t="s">
        <v>38</v>
      </c>
      <c r="C21" s="15">
        <f t="shared" si="1"/>
        <v>47.25</v>
      </c>
      <c r="D21" s="15">
        <f>C21/C7</f>
        <v>5.8333333333333334E-2</v>
      </c>
      <c r="E21" s="15">
        <f>C7*0.7</f>
        <v>567</v>
      </c>
      <c r="F21" s="15">
        <f t="shared" si="0"/>
        <v>567</v>
      </c>
    </row>
    <row r="22" spans="1:6" x14ac:dyDescent="0.3">
      <c r="A22" s="118" t="s">
        <v>125</v>
      </c>
      <c r="B22" s="1" t="s">
        <v>85</v>
      </c>
      <c r="C22" s="15">
        <f>E22/12</f>
        <v>81</v>
      </c>
      <c r="D22" s="15">
        <f>C22/C7</f>
        <v>0.1</v>
      </c>
      <c r="E22" s="15">
        <f>C7*1.2</f>
        <v>972</v>
      </c>
      <c r="F22" s="15">
        <f t="shared" si="0"/>
        <v>972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9011.4</v>
      </c>
      <c r="D23" s="15">
        <f>C23/C6</f>
        <v>1.2</v>
      </c>
      <c r="E23" s="3">
        <f>C12*12%</f>
        <v>108136.8</v>
      </c>
      <c r="F23" s="15">
        <f t="shared" si="0"/>
        <v>108136.79999999999</v>
      </c>
    </row>
    <row r="24" spans="1:6" ht="37.5" x14ac:dyDescent="0.3">
      <c r="A24" s="118" t="s">
        <v>127</v>
      </c>
      <c r="B24" s="1" t="s">
        <v>83</v>
      </c>
      <c r="C24" s="15">
        <f>C12*0.9%/12</f>
        <v>675.85500000000013</v>
      </c>
      <c r="D24" s="15">
        <f>C24/C6</f>
        <v>9.0000000000000024E-2</v>
      </c>
      <c r="E24" s="3">
        <f>C12*0.9%</f>
        <v>8110.2600000000011</v>
      </c>
      <c r="F24" s="15">
        <f t="shared" si="0"/>
        <v>8110.260000000002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1877.375</v>
      </c>
      <c r="D25" s="15">
        <f>C25/C6</f>
        <v>0.25</v>
      </c>
      <c r="E25" s="3">
        <f>C12*2.5%</f>
        <v>22528.5</v>
      </c>
      <c r="F25" s="15">
        <f t="shared" si="0"/>
        <v>22528.5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1664.9044999999999</v>
      </c>
      <c r="D26" s="49">
        <f>E26/C6/12</f>
        <v>0.2217064385112191</v>
      </c>
      <c r="E26" s="50">
        <f>C8*1%</f>
        <v>19978.853999999999</v>
      </c>
      <c r="F26" s="15">
        <f t="shared" si="0"/>
        <v>19978.853999999999</v>
      </c>
    </row>
    <row r="27" spans="1:6" s="123" customFormat="1" x14ac:dyDescent="0.3">
      <c r="A27" s="122"/>
      <c r="B27" s="66" t="s">
        <v>92</v>
      </c>
      <c r="C27" s="14">
        <f>SUM(C17:C26)</f>
        <v>54975.229499999994</v>
      </c>
      <c r="D27" s="14">
        <f>SUM(D17:D26)</f>
        <v>7.4620126062542997</v>
      </c>
      <c r="E27" s="14">
        <f>SUM(E17:E26)</f>
        <v>659702.75400000007</v>
      </c>
      <c r="F27" s="14">
        <f>SUM(F17:F26)</f>
        <v>659702.75399999996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19059.016333333337</v>
      </c>
      <c r="D30" s="137">
        <f>C30/C6</f>
        <v>2.5379873937457003</v>
      </c>
      <c r="E30" s="137"/>
      <c r="F30" s="137">
        <f>C30*12</f>
        <v>228708.19600000005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0" t="s">
        <v>8</v>
      </c>
      <c r="B32" s="212" t="s">
        <v>120</v>
      </c>
      <c r="C32" s="214"/>
      <c r="D32" s="214"/>
      <c r="E32" s="208"/>
      <c r="F32" s="208"/>
    </row>
    <row r="33" spans="1:6" x14ac:dyDescent="0.3">
      <c r="A33" s="211"/>
      <c r="B33" s="213"/>
      <c r="C33" s="215"/>
      <c r="D33" s="215"/>
      <c r="E33" s="209"/>
      <c r="F33" s="209"/>
    </row>
    <row r="34" spans="1:6" x14ac:dyDescent="0.3">
      <c r="A34" s="118" t="s">
        <v>10</v>
      </c>
      <c r="B34" s="1" t="s">
        <v>138</v>
      </c>
      <c r="C34" s="15">
        <f>E34/12</f>
        <v>1666.6666666666667</v>
      </c>
      <c r="D34" s="15">
        <f>C34/C6</f>
        <v>0.22194109683290056</v>
      </c>
      <c r="E34" s="3">
        <v>20000</v>
      </c>
      <c r="F34" s="3">
        <v>20000</v>
      </c>
    </row>
    <row r="35" spans="1:6" x14ac:dyDescent="0.3">
      <c r="A35" s="118" t="s">
        <v>12</v>
      </c>
      <c r="B35" s="1" t="s">
        <v>134</v>
      </c>
      <c r="C35" s="15">
        <f>E35/12</f>
        <v>4983.333333333333</v>
      </c>
      <c r="D35" s="15">
        <f>C35/C6</f>
        <v>0.66360387953037259</v>
      </c>
      <c r="E35" s="141">
        <v>59800</v>
      </c>
      <c r="F35" s="141">
        <v>59800</v>
      </c>
    </row>
    <row r="36" spans="1:6" x14ac:dyDescent="0.3">
      <c r="A36" s="118" t="s">
        <v>13</v>
      </c>
      <c r="B36" s="1" t="s">
        <v>133</v>
      </c>
      <c r="C36" s="15">
        <f>E36/12</f>
        <v>833.33333333333337</v>
      </c>
      <c r="D36" s="15">
        <f>C36/C6</f>
        <v>0.11097054841645028</v>
      </c>
      <c r="E36" s="3">
        <v>10000</v>
      </c>
      <c r="F36" s="3">
        <v>10000</v>
      </c>
    </row>
    <row r="37" spans="1:6" x14ac:dyDescent="0.3">
      <c r="A37" s="118" t="s">
        <v>14</v>
      </c>
      <c r="B37" s="1" t="s">
        <v>148</v>
      </c>
      <c r="C37" s="15">
        <f t="shared" ref="C37:C40" si="2">E37/12</f>
        <v>3333.3333333333335</v>
      </c>
      <c r="D37" s="15">
        <f>C37/C6</f>
        <v>0.44388219366580112</v>
      </c>
      <c r="E37" s="3">
        <v>40000</v>
      </c>
      <c r="F37" s="3">
        <v>40000</v>
      </c>
    </row>
    <row r="38" spans="1:6" x14ac:dyDescent="0.3">
      <c r="A38" s="118" t="s">
        <v>130</v>
      </c>
      <c r="B38" s="1" t="s">
        <v>146</v>
      </c>
      <c r="C38" s="15">
        <f t="shared" si="2"/>
        <v>1666.6666666666667</v>
      </c>
      <c r="D38" s="15">
        <f>C38/C6</f>
        <v>0.22194109683290056</v>
      </c>
      <c r="E38" s="3">
        <v>20000</v>
      </c>
      <c r="F38" s="3">
        <v>20000</v>
      </c>
    </row>
    <row r="39" spans="1:6" x14ac:dyDescent="0.3">
      <c r="A39" s="118" t="s">
        <v>15</v>
      </c>
      <c r="B39" s="1" t="s">
        <v>139</v>
      </c>
      <c r="C39" s="15">
        <f t="shared" si="2"/>
        <v>666.66666666666663</v>
      </c>
      <c r="D39" s="15">
        <f>C39/C6</f>
        <v>8.8776438733160212E-2</v>
      </c>
      <c r="E39" s="3">
        <v>8000</v>
      </c>
      <c r="F39" s="3">
        <v>8000</v>
      </c>
    </row>
    <row r="40" spans="1:6" x14ac:dyDescent="0.3">
      <c r="A40" s="118" t="s">
        <v>16</v>
      </c>
      <c r="B40" s="1" t="s">
        <v>140</v>
      </c>
      <c r="C40" s="15">
        <f t="shared" si="2"/>
        <v>2666.6666666666665</v>
      </c>
      <c r="D40" s="15">
        <f>C40/C6</f>
        <v>0.35510575493264085</v>
      </c>
      <c r="E40" s="3">
        <v>32000</v>
      </c>
      <c r="F40" s="3">
        <v>32000</v>
      </c>
    </row>
    <row r="41" spans="1:6" x14ac:dyDescent="0.3">
      <c r="A41" s="118" t="s">
        <v>17</v>
      </c>
      <c r="B41" s="143" t="s">
        <v>147</v>
      </c>
      <c r="C41" s="15">
        <f t="shared" ref="C41:C42" si="3">E41/12</f>
        <v>1666.6666666666667</v>
      </c>
      <c r="D41" s="15">
        <f>C41/C6</f>
        <v>0.22194109683290056</v>
      </c>
      <c r="E41" s="54">
        <v>20000</v>
      </c>
      <c r="F41" s="54">
        <v>20000</v>
      </c>
    </row>
    <row r="42" spans="1:6" x14ac:dyDescent="0.3">
      <c r="A42" s="118" t="s">
        <v>16</v>
      </c>
      <c r="B42" s="143" t="s">
        <v>149</v>
      </c>
      <c r="C42" s="15">
        <f t="shared" si="3"/>
        <v>1666.6666666666667</v>
      </c>
      <c r="D42" s="15">
        <f>C42/C6</f>
        <v>0.22194109683290056</v>
      </c>
      <c r="E42" s="54">
        <v>20000</v>
      </c>
      <c r="F42" s="54">
        <v>20000</v>
      </c>
    </row>
    <row r="43" spans="1:6" x14ac:dyDescent="0.3">
      <c r="A43" s="18"/>
      <c r="B43" s="18"/>
      <c r="C43" s="15"/>
      <c r="D43" s="15"/>
      <c r="E43" s="54"/>
      <c r="F43" s="54"/>
    </row>
    <row r="44" spans="1:6" x14ac:dyDescent="0.3">
      <c r="A44" s="22"/>
      <c r="B44" s="22" t="s">
        <v>136</v>
      </c>
      <c r="C44" s="23"/>
      <c r="D44" s="15"/>
      <c r="E44" s="23">
        <f>SUM(E34:E43)</f>
        <v>229800</v>
      </c>
      <c r="F44" s="23">
        <f>SUM(F34:F43)</f>
        <v>229800</v>
      </c>
    </row>
    <row r="45" spans="1:6" x14ac:dyDescent="0.3">
      <c r="A45" s="100"/>
      <c r="B45" s="22" t="s">
        <v>132</v>
      </c>
      <c r="C45" s="14"/>
      <c r="D45" s="14">
        <f>((F44-F30)/C6/12)+C10</f>
        <v>10.012115808864326</v>
      </c>
      <c r="E45" s="14"/>
      <c r="F45" s="14"/>
    </row>
    <row r="46" spans="1:6" x14ac:dyDescent="0.3">
      <c r="A46" s="126"/>
      <c r="B46" s="126"/>
      <c r="C46" s="127"/>
      <c r="D46" s="127"/>
      <c r="E46" s="127"/>
      <c r="F46" s="127"/>
    </row>
    <row r="47" spans="1:6" x14ac:dyDescent="0.3">
      <c r="A47" s="126"/>
      <c r="B47" s="126"/>
      <c r="C47" s="127"/>
      <c r="D47" s="127"/>
      <c r="E47" s="127"/>
      <c r="F47" s="127"/>
    </row>
    <row r="48" spans="1:6" x14ac:dyDescent="0.3">
      <c r="A48" s="128"/>
      <c r="B48" s="22" t="s">
        <v>28</v>
      </c>
      <c r="C48" s="99"/>
      <c r="D48" s="129"/>
      <c r="E48" s="129"/>
      <c r="F48" s="129"/>
    </row>
    <row r="49" spans="1:6" x14ac:dyDescent="0.3">
      <c r="A49" s="128"/>
      <c r="B49" s="100" t="s">
        <v>135</v>
      </c>
      <c r="C49" s="59">
        <v>200</v>
      </c>
      <c r="D49" s="129"/>
      <c r="E49" s="129"/>
      <c r="F49" s="129"/>
    </row>
    <row r="50" spans="1:6" x14ac:dyDescent="0.3">
      <c r="A50" s="128"/>
      <c r="B50" s="18" t="s">
        <v>64</v>
      </c>
      <c r="C50" s="59">
        <v>200</v>
      </c>
      <c r="D50" s="129"/>
      <c r="E50" s="129"/>
      <c r="F50" s="129"/>
    </row>
    <row r="51" spans="1:6" x14ac:dyDescent="0.3">
      <c r="A51" s="128"/>
      <c r="B51" s="22" t="s">
        <v>29</v>
      </c>
      <c r="C51" s="59">
        <v>0</v>
      </c>
      <c r="D51" s="129"/>
      <c r="E51" s="129"/>
      <c r="F51" s="129"/>
    </row>
    <row r="52" spans="1:6" x14ac:dyDescent="0.3">
      <c r="A52" s="128"/>
      <c r="B52" s="18" t="s">
        <v>144</v>
      </c>
      <c r="C52" s="139">
        <v>650</v>
      </c>
      <c r="D52" s="129"/>
      <c r="E52" s="129"/>
      <c r="F52" s="129"/>
    </row>
    <row r="53" spans="1:6" x14ac:dyDescent="0.3">
      <c r="A53" s="128"/>
      <c r="B53" s="18" t="s">
        <v>142</v>
      </c>
      <c r="C53" s="140">
        <v>350</v>
      </c>
      <c r="D53" s="129"/>
      <c r="E53" s="129"/>
      <c r="F53" s="129"/>
    </row>
    <row r="54" spans="1:6" x14ac:dyDescent="0.3">
      <c r="A54" s="128"/>
      <c r="B54" s="18" t="s">
        <v>143</v>
      </c>
      <c r="C54" s="140">
        <v>350</v>
      </c>
      <c r="D54" s="129"/>
      <c r="E54" s="129"/>
      <c r="F54" s="129"/>
    </row>
    <row r="55" spans="1:6" x14ac:dyDescent="0.3">
      <c r="A55" s="128"/>
      <c r="B55" s="18" t="s">
        <v>141</v>
      </c>
      <c r="C55" s="59">
        <v>500</v>
      </c>
      <c r="D55" s="129"/>
      <c r="E55" s="129"/>
      <c r="F55" s="129"/>
    </row>
    <row r="56" spans="1:6" x14ac:dyDescent="0.3">
      <c r="A56" s="128"/>
      <c r="B56" s="33" t="s">
        <v>118</v>
      </c>
      <c r="C56" s="33">
        <f>SUM(C49:C55)</f>
        <v>2250</v>
      </c>
      <c r="D56" s="129"/>
      <c r="E56" s="130"/>
      <c r="F56" s="76"/>
    </row>
    <row r="57" spans="1:6" x14ac:dyDescent="0.3">
      <c r="A57" s="128"/>
      <c r="B57" s="192"/>
      <c r="C57" s="193"/>
      <c r="D57" s="193"/>
      <c r="E57" s="194"/>
      <c r="F57" s="76"/>
    </row>
    <row r="58" spans="1:6" ht="54.75" customHeight="1" x14ac:dyDescent="0.3">
      <c r="A58" s="128"/>
      <c r="B58" s="195" t="s">
        <v>137</v>
      </c>
      <c r="C58" s="196"/>
      <c r="D58" s="196"/>
      <c r="E58" s="197"/>
      <c r="F58" s="76"/>
    </row>
    <row r="59" spans="1:6" ht="75" customHeight="1" x14ac:dyDescent="0.3">
      <c r="A59" s="57" t="s">
        <v>131</v>
      </c>
      <c r="B59" s="57"/>
      <c r="C59" s="131"/>
      <c r="D59" s="57"/>
      <c r="E59" s="129"/>
      <c r="F59" s="129"/>
    </row>
    <row r="60" spans="1:6" x14ac:dyDescent="0.3">
      <c r="A60" s="126"/>
      <c r="B60" s="126"/>
      <c r="C60" s="131"/>
      <c r="D60" s="127"/>
      <c r="E60" s="127"/>
      <c r="F60" s="127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</sheetData>
  <mergeCells count="19">
    <mergeCell ref="F32:F33"/>
    <mergeCell ref="B57:E57"/>
    <mergeCell ref="B58:E58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ignoredErrors>
    <ignoredError sqref="E24:E26 E20 E2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5.25" customHeight="1" x14ac:dyDescent="0.35">
      <c r="A2" s="175" t="s">
        <v>109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6</v>
      </c>
      <c r="D5" s="179"/>
      <c r="E5" s="179"/>
      <c r="F5" s="77"/>
    </row>
    <row r="6" spans="1:7" ht="19.5" x14ac:dyDescent="0.35">
      <c r="B6" s="78" t="s">
        <v>2</v>
      </c>
      <c r="C6" s="178">
        <v>11183.8</v>
      </c>
      <c r="D6" s="179"/>
      <c r="E6" s="179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4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50.25" customHeight="1" x14ac:dyDescent="0.35">
      <c r="A2" s="175" t="s">
        <v>100</v>
      </c>
      <c r="B2" s="175"/>
      <c r="C2" s="175"/>
      <c r="D2" s="175"/>
      <c r="E2" s="175"/>
      <c r="F2" s="175"/>
      <c r="G2" s="175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6" t="s">
        <v>101</v>
      </c>
      <c r="D4" s="177"/>
      <c r="E4" s="177"/>
      <c r="F4" s="74"/>
      <c r="G4" s="75"/>
    </row>
    <row r="5" spans="1:7" s="76" customFormat="1" ht="19.5" x14ac:dyDescent="0.3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 x14ac:dyDescent="0.35">
      <c r="A6" s="72"/>
      <c r="B6" s="78" t="s">
        <v>2</v>
      </c>
      <c r="C6" s="198">
        <v>2256.3000000000002</v>
      </c>
      <c r="D6" s="199"/>
      <c r="E6" s="199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6"/>
      <c r="B13" s="207"/>
      <c r="C13" s="207"/>
      <c r="D13" s="207"/>
      <c r="E13" s="150"/>
      <c r="F13" s="150"/>
      <c r="G13" s="150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 x14ac:dyDescent="0.25">
      <c r="A16" s="162"/>
      <c r="B16" s="164"/>
      <c r="C16" s="166"/>
      <c r="D16" s="37" t="s">
        <v>6</v>
      </c>
      <c r="E16" s="45" t="s">
        <v>42</v>
      </c>
      <c r="F16" s="166"/>
      <c r="G16" s="170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3"/>
      <c r="C46" s="154"/>
      <c r="D46" s="155"/>
      <c r="E46" s="156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7" t="s">
        <v>34</v>
      </c>
      <c r="C48" s="157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0"/>
      <c r="C52" s="201"/>
      <c r="D52" s="201"/>
      <c r="E52" s="202"/>
      <c r="F52" s="6"/>
      <c r="G52" s="6"/>
    </row>
    <row r="53" spans="1:7" ht="52.5" customHeight="1" x14ac:dyDescent="0.25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50.25" customHeight="1" x14ac:dyDescent="0.35">
      <c r="A2" s="175" t="s">
        <v>105</v>
      </c>
      <c r="B2" s="175"/>
      <c r="C2" s="175"/>
      <c r="D2" s="175"/>
      <c r="E2" s="175"/>
      <c r="F2" s="175"/>
      <c r="G2" s="175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6" t="s">
        <v>107</v>
      </c>
      <c r="D4" s="177"/>
      <c r="E4" s="177"/>
      <c r="F4" s="74"/>
      <c r="G4" s="75"/>
    </row>
    <row r="5" spans="1:7" s="76" customFormat="1" ht="19.5" x14ac:dyDescent="0.3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 x14ac:dyDescent="0.35">
      <c r="A6" s="72"/>
      <c r="B6" s="78" t="s">
        <v>2</v>
      </c>
      <c r="C6" s="178">
        <v>7165.3</v>
      </c>
      <c r="D6" s="179"/>
      <c r="E6" s="179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6"/>
      <c r="B13" s="207"/>
      <c r="C13" s="207"/>
      <c r="D13" s="207"/>
      <c r="E13" s="150"/>
      <c r="F13" s="150"/>
      <c r="G13" s="150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 x14ac:dyDescent="0.25">
      <c r="A16" s="162"/>
      <c r="B16" s="164"/>
      <c r="C16" s="166"/>
      <c r="D16" s="94" t="s">
        <v>6</v>
      </c>
      <c r="E16" s="45" t="s">
        <v>42</v>
      </c>
      <c r="F16" s="166"/>
      <c r="G16" s="170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3"/>
      <c r="C48" s="154"/>
      <c r="D48" s="155"/>
      <c r="E48" s="156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7" t="s">
        <v>34</v>
      </c>
      <c r="C50" s="157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0"/>
      <c r="C60" s="201"/>
      <c r="D60" s="201"/>
      <c r="E60" s="202"/>
      <c r="F60" s="6"/>
      <c r="G60" s="6"/>
    </row>
    <row r="61" spans="1:7" ht="52.5" customHeight="1" x14ac:dyDescent="0.25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3.75" customHeight="1" x14ac:dyDescent="0.35">
      <c r="A2" s="175" t="s">
        <v>106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9</v>
      </c>
      <c r="D5" s="179"/>
      <c r="E5" s="179"/>
      <c r="F5" s="77"/>
    </row>
    <row r="6" spans="1:7" ht="19.5" x14ac:dyDescent="0.35">
      <c r="B6" s="78" t="s">
        <v>2</v>
      </c>
      <c r="C6" s="178">
        <v>18162.099999999999</v>
      </c>
      <c r="D6" s="179"/>
      <c r="E6" s="179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111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7</v>
      </c>
      <c r="D5" s="179"/>
      <c r="E5" s="179"/>
      <c r="F5" s="77"/>
    </row>
    <row r="6" spans="1:7" ht="19.5" x14ac:dyDescent="0.35">
      <c r="B6" s="78" t="s">
        <v>2</v>
      </c>
      <c r="C6" s="178">
        <v>12392.69</v>
      </c>
      <c r="D6" s="179"/>
      <c r="E6" s="179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6.2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112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5</v>
      </c>
      <c r="D5" s="179"/>
      <c r="E5" s="179"/>
      <c r="F5" s="77"/>
    </row>
    <row r="6" spans="1:7" ht="19.5" x14ac:dyDescent="0.35">
      <c r="B6" s="78" t="s">
        <v>2</v>
      </c>
      <c r="C6" s="178">
        <v>9285.86</v>
      </c>
      <c r="D6" s="179"/>
      <c r="E6" s="179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3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113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3183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6.2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7.5" customHeight="1" x14ac:dyDescent="0.35">
      <c r="A2" s="175" t="s">
        <v>114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3259.2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2019-11-28T05:07:56Z</dcterms:modified>
</cp:coreProperties>
</file>