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3" i="1"/>
  <c r="D33" i="1" s="1"/>
  <c r="C32" i="1"/>
  <c r="D32" i="1" s="1"/>
  <c r="D30" i="1"/>
  <c r="C30" i="1"/>
  <c r="D29" i="1"/>
  <c r="C29" i="1"/>
  <c r="D28" i="1"/>
  <c r="C28" i="1"/>
  <c r="E27" i="1"/>
  <c r="C27" i="1"/>
  <c r="D27" i="1" s="1"/>
  <c r="E26" i="1"/>
  <c r="E31" i="1" s="1"/>
  <c r="D26" i="1"/>
  <c r="C26" i="1"/>
  <c r="D25" i="1"/>
  <c r="D31" i="1" s="1"/>
  <c r="C25" i="1"/>
  <c r="C31" i="1" s="1"/>
  <c r="E22" i="1"/>
  <c r="D22" i="1" s="1"/>
  <c r="C22" i="1"/>
  <c r="E20" i="1"/>
  <c r="C20" i="1"/>
  <c r="D20" i="1" s="1"/>
  <c r="E18" i="1"/>
  <c r="C18" i="1"/>
  <c r="D18" i="1" s="1"/>
  <c r="E17" i="1"/>
  <c r="D17" i="1"/>
  <c r="C17" i="1"/>
  <c r="D16" i="1"/>
  <c r="C16" i="1"/>
  <c r="E15" i="1"/>
  <c r="D15" i="1"/>
  <c r="E14" i="1"/>
  <c r="C14" i="1"/>
  <c r="E13" i="1"/>
  <c r="C13" i="1"/>
  <c r="D10" i="1"/>
  <c r="C10" i="1"/>
  <c r="C21" i="1" s="1"/>
  <c r="C9" i="1"/>
  <c r="E21" i="1" l="1"/>
  <c r="D21" i="1"/>
  <c r="C19" i="1"/>
  <c r="D19" i="1" s="1"/>
  <c r="D23" i="1" s="1"/>
  <c r="D34" i="1" s="1"/>
  <c r="E19" i="1"/>
  <c r="E23" i="1" s="1"/>
  <c r="E24" i="1" s="1"/>
  <c r="C24" i="1" s="1"/>
  <c r="D24" i="1" s="1"/>
  <c r="C23" i="1" l="1"/>
</calcChain>
</file>

<file path=xl/sharedStrings.xml><?xml version="1.0" encoding="utf-8"?>
<sst xmlns="http://schemas.openxmlformats.org/spreadsheetml/2006/main" count="58" uniqueCount="58">
  <si>
    <t>Утвержден общим собранием собственников</t>
  </si>
  <si>
    <t>План работ и услуг по содержанию и ремонту общего имущества МКД на 2019 год                                                                                                                                                                по адресу: ул. Шукшина, 28</t>
  </si>
  <si>
    <t>Характеристика МКД</t>
  </si>
  <si>
    <t>10 - 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</si>
  <si>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</si>
  <si>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</si>
  <si>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</si>
  <si>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</si>
  <si>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</si>
  <si>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</si>
  <si>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</si>
  <si>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</si>
  <si>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</si>
  <si>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</si>
  <si>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</si>
  <si>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</si>
  <si>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</si>
  <si>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</si>
  <si>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</si>
  <si>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</si>
  <si>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</si>
  <si>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</si>
  <si>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</si>
  <si>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</si>
  <si>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</si>
  <si>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</si>
  <si>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</si>
  <si>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</si>
  <si>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</si>
  <si>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</si>
  <si>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</si>
  <si>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</si>
  <si>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</si>
  <si>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</si>
  <si>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</si>
  <si>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</si>
  <si>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</si>
  <si>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</si>
  <si>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</si>
  <si>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3.0.</t>
  </si>
  <si>
    <t>Замена отсекающих кранов в подвале</t>
  </si>
  <si>
    <t>3.1.</t>
  </si>
  <si>
    <t>Дезинфекция мусороствола, мусорокамер 2 раза</t>
  </si>
  <si>
    <t>3.2.</t>
  </si>
  <si>
    <t>Промывка, опрессовка ОС</t>
  </si>
  <si>
    <t>3.3.</t>
  </si>
  <si>
    <t xml:space="preserve">Ремонт межпанельных швов </t>
  </si>
  <si>
    <t>3.4.</t>
  </si>
  <si>
    <t xml:space="preserve">Ремонт кровли </t>
  </si>
  <si>
    <t>3.5.</t>
  </si>
  <si>
    <t>Замер сопротивление изоляции</t>
  </si>
  <si>
    <t xml:space="preserve">итого работ по текущему ремонту: </t>
  </si>
  <si>
    <t>4.1.</t>
  </si>
  <si>
    <t>Ориентировочный остаток денежных средств с 2018г.</t>
  </si>
  <si>
    <t>3.9</t>
  </si>
  <si>
    <t>Последиагностический ремонт лифтов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</si>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</sst>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top" readingOrder="1"/>
    </xf>
    <xf numFmtId="0" fontId="1" fillId="0" borderId="4" xfId="0" applyFont="1" applyBorder="1" applyAlignment="1" applyProtection="1">
      <alignment horizontal="left" vertical="top" readingOrder="1"/>
    </xf>
    <xf numFmtId="0" fontId="1" fillId="0" borderId="5" xfId="0" applyFont="1" applyBorder="1" applyAlignment="1" applyProtection="1">
      <alignment horizontal="left" vertical="top" readingOrder="1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2" fontId="4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vertical="top"/>
      <protection locked="0"/>
    </xf>
    <xf numFmtId="2" fontId="4" fillId="0" borderId="2" xfId="0" applyNumberFormat="1" applyFont="1" applyBorder="1" applyAlignment="1" applyProtection="1">
      <alignment horizontal="center" vertical="top"/>
    </xf>
    <xf numFmtId="2" fontId="4" fillId="0" borderId="2" xfId="0" applyNumberFormat="1" applyFont="1" applyBorder="1" applyAlignment="1" applyProtection="1">
      <alignment horizontal="center" vertical="top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4" fillId="3" borderId="2" xfId="0" applyNumberFormat="1" applyFont="1" applyFill="1" applyBorder="1" applyAlignment="1" applyProtection="1">
      <alignment wrapText="1"/>
      <protection locked="0"/>
    </xf>
    <xf numFmtId="2" fontId="4" fillId="3" borderId="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4" fillId="3" borderId="2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wrapText="1"/>
    </xf>
    <xf numFmtId="0" fontId="2" fillId="0" borderId="2" xfId="0" applyFont="1" applyBorder="1" applyAlignment="1" applyProtection="1"/>
    <xf numFmtId="2" fontId="6" fillId="0" borderId="2" xfId="0" applyNumberFormat="1" applyFont="1" applyBorder="1" applyAlignment="1" applyProtection="1">
      <alignment horizontal="center" vertical="center"/>
    </xf>
    <xf numFmtId="2" fontId="6" fillId="0" borderId="2" xfId="0" applyNumberFormat="1" applyFont="1" applyBorder="1" applyAlignment="1" applyProtection="1"/>
    <xf numFmtId="2" fontId="6" fillId="0" borderId="2" xfId="0" applyNumberFormat="1" applyFont="1" applyBorder="1" applyAlignment="1" applyProtection="1">
      <alignment vertical="center"/>
    </xf>
    <xf numFmtId="2" fontId="6" fillId="0" borderId="2" xfId="0" applyNumberFormat="1" applyFont="1" applyBorder="1" applyProtection="1"/>
    <xf numFmtId="49" fontId="10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Border="1" applyProtection="1"/>
    <xf numFmtId="2" fontId="10" fillId="0" borderId="0" xfId="0" applyNumberFormat="1" applyFont="1" applyBorder="1" applyProtection="1"/>
    <xf numFmtId="49" fontId="4" fillId="0" borderId="0" xfId="0" applyNumberFormat="1" applyFont="1" applyBorder="1" applyProtection="1"/>
    <xf numFmtId="2" fontId="4" fillId="0" borderId="0" xfId="0" applyNumberFormat="1" applyFont="1" applyBorder="1" applyProtection="1"/>
    <xf numFmtId="49" fontId="1" fillId="0" borderId="0" xfId="0" applyNumberFormat="1" applyFont="1" applyProtection="1"/>
    <xf numFmtId="2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76775" y="12954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229350" y="1466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676775" y="12954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229350" y="1466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676775" y="12954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972300" y="1466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676775" y="12954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972300" y="1466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676775" y="12954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972300" y="1466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676775" y="12954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972300" y="1466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144937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676775" y="1295400"/>
          <a:ext cx="76200" cy="31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117021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972300" y="1466850"/>
          <a:ext cx="76200" cy="278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144937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676775" y="1295400"/>
          <a:ext cx="76200" cy="31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117021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6972300" y="1466850"/>
          <a:ext cx="76200" cy="278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144937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676775" y="1295400"/>
          <a:ext cx="76200" cy="31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117021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972300" y="1466850"/>
          <a:ext cx="76200" cy="278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144937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676775" y="1295400"/>
          <a:ext cx="76200" cy="31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117021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972300" y="1466850"/>
          <a:ext cx="76200" cy="278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9</xdr:row>
      <xdr:rowOff>131453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676775" y="1295400"/>
          <a:ext cx="76200" cy="626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145596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972300" y="1466850"/>
          <a:ext cx="76200" cy="307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9</xdr:row>
      <xdr:rowOff>131453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676775" y="1295400"/>
          <a:ext cx="76200" cy="626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145596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972300" y="1466850"/>
          <a:ext cx="76200" cy="307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.7109375" style="1" customWidth="1"/>
    <col min="2" max="2" width="53.28515625" style="1" customWidth="1"/>
    <col min="3" max="3" width="12" style="1" customWidth="1"/>
    <col min="4" max="4" width="9.28515625" style="1" customWidth="1"/>
    <col min="5" max="5" width="15.140625" style="1" customWidth="1"/>
    <col min="6" max="6" width="11.140625" style="3" customWidth="1"/>
    <col min="7" max="7" width="12.85546875" style="3" customWidth="1"/>
    <col min="8" max="16384" width="8.85546875" style="3"/>
  </cols>
  <sheetData>
    <row r="1" spans="1:7" x14ac:dyDescent="0.2">
      <c r="E1" s="2" t="s">
        <v>0</v>
      </c>
    </row>
    <row r="2" spans="1:7" ht="35.25" customHeight="1" x14ac:dyDescent="0.2">
      <c r="A2" s="4" t="s">
        <v>1</v>
      </c>
      <c r="B2" s="4"/>
      <c r="C2" s="4"/>
      <c r="D2" s="4"/>
      <c r="E2" s="4"/>
      <c r="F2" s="4"/>
      <c r="G2" s="4"/>
    </row>
    <row r="3" spans="1:7" ht="13.5" x14ac:dyDescent="0.25">
      <c r="B3" s="5" t="s">
        <v>2</v>
      </c>
      <c r="C3" s="6" t="s">
        <v>3</v>
      </c>
      <c r="D3" s="7"/>
      <c r="E3" s="7"/>
      <c r="F3" s="8"/>
      <c r="G3" s="9"/>
    </row>
    <row r="4" spans="1:7" ht="13.5" x14ac:dyDescent="0.2">
      <c r="B4" s="5" t="s">
        <v>4</v>
      </c>
      <c r="C4" s="10">
        <v>4</v>
      </c>
      <c r="D4" s="11"/>
      <c r="E4" s="12"/>
      <c r="F4" s="13"/>
      <c r="G4" s="9"/>
    </row>
    <row r="5" spans="1:7" ht="13.5" x14ac:dyDescent="0.25">
      <c r="B5" s="14" t="s">
        <v>5</v>
      </c>
      <c r="C5" s="15">
        <v>7168.8</v>
      </c>
      <c r="D5" s="16"/>
      <c r="E5" s="16"/>
      <c r="F5" s="13"/>
      <c r="G5" s="9"/>
    </row>
    <row r="6" spans="1:7" ht="13.5" x14ac:dyDescent="0.25">
      <c r="B6" s="14" t="s">
        <v>6</v>
      </c>
      <c r="C6" s="17">
        <v>840</v>
      </c>
      <c r="D6" s="18"/>
      <c r="E6" s="19"/>
      <c r="F6" s="13"/>
      <c r="G6" s="9"/>
    </row>
    <row r="7" spans="1:7" ht="13.5" x14ac:dyDescent="0.2">
      <c r="B7" s="20" t="s">
        <v>7</v>
      </c>
      <c r="C7" s="21">
        <v>304200.31</v>
      </c>
      <c r="D7" s="22"/>
      <c r="E7" s="23"/>
      <c r="F7" s="24"/>
      <c r="G7" s="9"/>
    </row>
    <row r="8" spans="1:7" x14ac:dyDescent="0.2">
      <c r="B8" s="25" t="s">
        <v>8</v>
      </c>
      <c r="C8" s="26">
        <v>10</v>
      </c>
      <c r="D8" s="27"/>
      <c r="E8" s="28"/>
      <c r="F8" s="1"/>
      <c r="G8" s="9"/>
    </row>
    <row r="9" spans="1:7" x14ac:dyDescent="0.2">
      <c r="B9" s="25" t="s">
        <v>9</v>
      </c>
      <c r="C9" s="26">
        <f>12*D35</f>
        <v>134154.23999999999</v>
      </c>
      <c r="D9" s="27"/>
      <c r="E9" s="28"/>
      <c r="F9" s="1"/>
      <c r="G9" s="9"/>
    </row>
    <row r="10" spans="1:7" x14ac:dyDescent="0.2">
      <c r="B10" s="25" t="s">
        <v>10</v>
      </c>
      <c r="C10" s="29">
        <f>C5*C8*12</f>
        <v>860256</v>
      </c>
      <c r="D10" s="27">
        <f>C10/12</f>
        <v>71688</v>
      </c>
      <c r="E10" s="28"/>
      <c r="F10" s="1"/>
      <c r="G10" s="9"/>
    </row>
    <row r="11" spans="1:7" ht="18.75" customHeight="1" x14ac:dyDescent="0.2">
      <c r="A11" s="30" t="s">
        <v>11</v>
      </c>
      <c r="B11" s="31" t="s">
        <v>12</v>
      </c>
      <c r="C11" s="32" t="s">
        <v>13</v>
      </c>
      <c r="D11" s="33" t="s">
        <v>14</v>
      </c>
      <c r="E11" s="34"/>
    </row>
    <row r="12" spans="1:7" ht="48" customHeight="1" x14ac:dyDescent="0.2">
      <c r="A12" s="35"/>
      <c r="B12" s="36"/>
      <c r="C12" s="37"/>
      <c r="D12" s="38" t="s">
        <v>15</v>
      </c>
      <c r="E12" s="38" t="s">
        <v>16</v>
      </c>
    </row>
    <row r="13" spans="1:7" x14ac:dyDescent="0.2">
      <c r="A13" s="39" t="s">
        <v>17</v>
      </c>
      <c r="B13" s="40" t="s">
        <v>18</v>
      </c>
      <c r="C13" s="41">
        <f>D13*C5</f>
        <v>40432.031999999999</v>
      </c>
      <c r="D13" s="41">
        <v>5.64</v>
      </c>
      <c r="E13" s="41">
        <f>C13*12</f>
        <v>485184.38399999996</v>
      </c>
    </row>
    <row r="14" spans="1:7" x14ac:dyDescent="0.2">
      <c r="A14" s="42" t="s">
        <v>19</v>
      </c>
      <c r="B14" s="43" t="s">
        <v>20</v>
      </c>
      <c r="C14" s="41">
        <f>0.67*C5</f>
        <v>4803.0960000000005</v>
      </c>
      <c r="D14" s="41">
        <v>0.67</v>
      </c>
      <c r="E14" s="41">
        <f>C14*12</f>
        <v>57637.152000000002</v>
      </c>
    </row>
    <row r="15" spans="1:7" x14ac:dyDescent="0.2">
      <c r="A15" s="42" t="s">
        <v>21</v>
      </c>
      <c r="B15" s="43" t="s">
        <v>22</v>
      </c>
      <c r="C15" s="41">
        <v>1350</v>
      </c>
      <c r="D15" s="41">
        <f>C15/C5</f>
        <v>0.18831603615667894</v>
      </c>
      <c r="E15" s="41">
        <f>C15*12</f>
        <v>16200</v>
      </c>
    </row>
    <row r="16" spans="1:7" x14ac:dyDescent="0.2">
      <c r="A16" s="44" t="s">
        <v>23</v>
      </c>
      <c r="B16" s="28" t="s">
        <v>24</v>
      </c>
      <c r="C16" s="41">
        <f>E16/12</f>
        <v>111</v>
      </c>
      <c r="D16" s="41">
        <f>C16/C5</f>
        <v>1.548376297288249E-2</v>
      </c>
      <c r="E16" s="45">
        <v>1332</v>
      </c>
    </row>
    <row r="17" spans="1:6" x14ac:dyDescent="0.2">
      <c r="A17" s="44" t="s">
        <v>25</v>
      </c>
      <c r="B17" s="46" t="s">
        <v>26</v>
      </c>
      <c r="C17" s="41">
        <f t="shared" ref="C17" si="0">E17/12</f>
        <v>164.5</v>
      </c>
      <c r="D17" s="47">
        <f>C17/C5</f>
        <v>2.294665773909162E-2</v>
      </c>
      <c r="E17" s="41">
        <f>C6*2.35</f>
        <v>1974</v>
      </c>
    </row>
    <row r="18" spans="1:6" x14ac:dyDescent="0.2">
      <c r="A18" s="44" t="s">
        <v>27</v>
      </c>
      <c r="B18" s="46" t="s">
        <v>28</v>
      </c>
      <c r="C18" s="41">
        <f>E18/12</f>
        <v>113.40000000000002</v>
      </c>
      <c r="D18" s="47">
        <f>C18/C5</f>
        <v>1.5818547037161033E-2</v>
      </c>
      <c r="E18" s="41">
        <f>C6*1.62</f>
        <v>1360.8000000000002</v>
      </c>
    </row>
    <row r="19" spans="1:6" s="48" customFormat="1" x14ac:dyDescent="0.2">
      <c r="A19" s="44" t="s">
        <v>29</v>
      </c>
      <c r="B19" s="46" t="s">
        <v>30</v>
      </c>
      <c r="C19" s="41">
        <f>C10*12%/12</f>
        <v>8602.56</v>
      </c>
      <c r="D19" s="41">
        <f>C19/C5</f>
        <v>1.2</v>
      </c>
      <c r="E19" s="45">
        <f>C10*12%</f>
        <v>103230.72</v>
      </c>
    </row>
    <row r="20" spans="1:6" ht="25.5" x14ac:dyDescent="0.2">
      <c r="A20" s="49" t="s">
        <v>31</v>
      </c>
      <c r="B20" s="46" t="s">
        <v>32</v>
      </c>
      <c r="C20" s="50">
        <f>C10*0.9%/12</f>
        <v>645.19200000000012</v>
      </c>
      <c r="D20" s="50">
        <f>C20/C5</f>
        <v>9.0000000000000011E-2</v>
      </c>
      <c r="E20" s="51">
        <f>C10*0.9%</f>
        <v>7742.304000000001</v>
      </c>
    </row>
    <row r="21" spans="1:6" s="48" customFormat="1" x14ac:dyDescent="0.2">
      <c r="A21" s="44" t="s">
        <v>33</v>
      </c>
      <c r="B21" s="46" t="s">
        <v>34</v>
      </c>
      <c r="C21" s="41">
        <f>C10*2.5%/12</f>
        <v>1792.2</v>
      </c>
      <c r="D21" s="41">
        <f>C21/C5</f>
        <v>0.25</v>
      </c>
      <c r="E21" s="45">
        <f>C21*12</f>
        <v>21506.400000000001</v>
      </c>
    </row>
    <row r="22" spans="1:6" s="55" customFormat="1" x14ac:dyDescent="0.2">
      <c r="A22" s="44" t="s">
        <v>35</v>
      </c>
      <c r="B22" s="52" t="s">
        <v>36</v>
      </c>
      <c r="C22" s="53">
        <f>E22/12</f>
        <v>253.50025833333333</v>
      </c>
      <c r="D22" s="53">
        <f>E22/C5/12</f>
        <v>3.5361602825205514E-2</v>
      </c>
      <c r="E22" s="54">
        <f>C7*1%</f>
        <v>3042.0030999999999</v>
      </c>
    </row>
    <row r="23" spans="1:6" s="58" customFormat="1" x14ac:dyDescent="0.2">
      <c r="A23" s="56"/>
      <c r="B23" s="27" t="s">
        <v>37</v>
      </c>
      <c r="C23" s="57">
        <f>SUM(C13:C22)</f>
        <v>58267.480258333329</v>
      </c>
      <c r="D23" s="57">
        <f>SUM(D13:D22)</f>
        <v>8.1279266067310196</v>
      </c>
      <c r="E23" s="57">
        <f>SUM(E13:E22)</f>
        <v>699209.76309999998</v>
      </c>
    </row>
    <row r="24" spans="1:6" ht="25.5" x14ac:dyDescent="0.2">
      <c r="A24" s="44"/>
      <c r="B24" s="59" t="s">
        <v>38</v>
      </c>
      <c r="C24" s="60">
        <f>E24/12</f>
        <v>13420.519741666669</v>
      </c>
      <c r="D24" s="60">
        <f>C24/C5</f>
        <v>1.8720733932689806</v>
      </c>
      <c r="E24" s="60">
        <f>C10-E23</f>
        <v>161046.23690000002</v>
      </c>
    </row>
    <row r="25" spans="1:6" s="64" customFormat="1" x14ac:dyDescent="0.2">
      <c r="A25" s="61" t="s">
        <v>39</v>
      </c>
      <c r="B25" s="62" t="s">
        <v>40</v>
      </c>
      <c r="C25" s="63">
        <f>E25/12</f>
        <v>5940.4375</v>
      </c>
      <c r="D25" s="63">
        <f>C25/C5</f>
        <v>0.82865158743443812</v>
      </c>
      <c r="E25" s="63">
        <v>71285.25</v>
      </c>
    </row>
    <row r="26" spans="1:6" x14ac:dyDescent="0.2">
      <c r="A26" s="65" t="s">
        <v>41</v>
      </c>
      <c r="B26" s="52" t="s">
        <v>42</v>
      </c>
      <c r="C26" s="41">
        <f t="shared" ref="C26:C30" si="1">E26/12</f>
        <v>4000</v>
      </c>
      <c r="D26" s="47">
        <f>C26/C5</f>
        <v>0.55797344046423392</v>
      </c>
      <c r="E26" s="54">
        <f>12000*4</f>
        <v>48000</v>
      </c>
    </row>
    <row r="27" spans="1:6" x14ac:dyDescent="0.2">
      <c r="A27" s="65" t="s">
        <v>43</v>
      </c>
      <c r="B27" s="52" t="s">
        <v>44</v>
      </c>
      <c r="C27" s="41">
        <f t="shared" si="1"/>
        <v>1665.6666666666667</v>
      </c>
      <c r="D27" s="47">
        <f>C27/C5</f>
        <v>0.23234944016664807</v>
      </c>
      <c r="E27" s="54">
        <f>4997*4</f>
        <v>19988</v>
      </c>
    </row>
    <row r="28" spans="1:6" x14ac:dyDescent="0.2">
      <c r="A28" s="65" t="s">
        <v>45</v>
      </c>
      <c r="B28" s="46" t="s">
        <v>46</v>
      </c>
      <c r="C28" s="41">
        <f t="shared" si="1"/>
        <v>416.66666666666669</v>
      </c>
      <c r="D28" s="47">
        <f>C28/C5</f>
        <v>5.8122233381691035E-2</v>
      </c>
      <c r="E28" s="54">
        <v>5000</v>
      </c>
    </row>
    <row r="29" spans="1:6" x14ac:dyDescent="0.2">
      <c r="A29" s="65" t="s">
        <v>47</v>
      </c>
      <c r="B29" s="46" t="s">
        <v>48</v>
      </c>
      <c r="C29" s="41">
        <f t="shared" si="1"/>
        <v>750</v>
      </c>
      <c r="D29" s="47">
        <f>C29/C5</f>
        <v>0.10462002008704385</v>
      </c>
      <c r="E29" s="54">
        <v>9000</v>
      </c>
    </row>
    <row r="30" spans="1:6" x14ac:dyDescent="0.2">
      <c r="A30" s="65" t="s">
        <v>49</v>
      </c>
      <c r="B30" s="46" t="s">
        <v>50</v>
      </c>
      <c r="C30" s="41">
        <f t="shared" si="1"/>
        <v>635.08500000000004</v>
      </c>
      <c r="D30" s="47">
        <f>C30/C5</f>
        <v>8.8590140609307005E-2</v>
      </c>
      <c r="E30" s="54">
        <v>7621.02</v>
      </c>
    </row>
    <row r="31" spans="1:6" x14ac:dyDescent="0.2">
      <c r="A31" s="42"/>
      <c r="B31" s="66" t="s">
        <v>51</v>
      </c>
      <c r="C31" s="57">
        <f>SUM(C25:C30)</f>
        <v>13407.855833333331</v>
      </c>
      <c r="D31" s="57">
        <f>SUM(D25:D30)</f>
        <v>1.8703068621433621</v>
      </c>
      <c r="E31" s="57">
        <f>SUM(E25:E30)</f>
        <v>160894.26999999999</v>
      </c>
      <c r="F31" s="67"/>
    </row>
    <row r="32" spans="1:6" x14ac:dyDescent="0.2">
      <c r="A32" s="65" t="s">
        <v>52</v>
      </c>
      <c r="B32" s="68" t="s">
        <v>53</v>
      </c>
      <c r="C32" s="60">
        <f>E32/12</f>
        <v>9584.75</v>
      </c>
      <c r="D32" s="60">
        <f>C32/C5</f>
        <v>1.3370089833723915</v>
      </c>
      <c r="E32" s="60">
        <v>115017</v>
      </c>
    </row>
    <row r="33" spans="1:5" x14ac:dyDescent="0.2">
      <c r="A33" s="65" t="s">
        <v>54</v>
      </c>
      <c r="B33" s="69" t="s">
        <v>55</v>
      </c>
      <c r="C33" s="41">
        <f t="shared" ref="C33" si="2">SUM(E33/12)</f>
        <v>8583.3333333333339</v>
      </c>
      <c r="D33" s="47">
        <f>C33/C8</f>
        <v>858.33333333333337</v>
      </c>
      <c r="E33" s="41">
        <v>103000</v>
      </c>
    </row>
    <row r="34" spans="1:5" ht="33" customHeight="1" x14ac:dyDescent="0.2">
      <c r="A34" s="42"/>
      <c r="B34" s="70" t="s">
        <v>56</v>
      </c>
      <c r="C34" s="71"/>
      <c r="D34" s="72">
        <f>D23+D31</f>
        <v>9.9982334688743819</v>
      </c>
      <c r="E34" s="73"/>
    </row>
    <row r="35" spans="1:5" ht="25.5" x14ac:dyDescent="0.2">
      <c r="A35" s="42"/>
      <c r="B35" s="66" t="s">
        <v>57</v>
      </c>
      <c r="C35" s="74">
        <v>12704</v>
      </c>
      <c r="D35" s="72">
        <f>C35/100*88</f>
        <v>11179.52</v>
      </c>
      <c r="E35" s="75"/>
    </row>
    <row r="36" spans="1:5" x14ac:dyDescent="0.2">
      <c r="A36" s="76"/>
      <c r="B36" s="77"/>
      <c r="C36" s="77"/>
      <c r="D36" s="77"/>
      <c r="E36" s="77"/>
    </row>
    <row r="37" spans="1:5" ht="35.25" customHeight="1" x14ac:dyDescent="0.2">
      <c r="A37" s="76"/>
      <c r="B37" s="77"/>
      <c r="C37" s="77"/>
      <c r="D37" s="77"/>
      <c r="E37" s="77"/>
    </row>
    <row r="38" spans="1:5" ht="30.75" customHeight="1" x14ac:dyDescent="0.2">
      <c r="A38" s="78"/>
      <c r="B38" s="78"/>
      <c r="C38" s="79"/>
      <c r="D38" s="78"/>
      <c r="E38" s="80"/>
    </row>
    <row r="39" spans="1:5" x14ac:dyDescent="0.2">
      <c r="A39" s="81"/>
      <c r="B39" s="81"/>
      <c r="C39" s="79"/>
      <c r="D39" s="82"/>
      <c r="E39" s="82"/>
    </row>
    <row r="40" spans="1:5" x14ac:dyDescent="0.2">
      <c r="A40" s="83"/>
      <c r="B40" s="83"/>
      <c r="C40" s="84"/>
      <c r="D40" s="84"/>
      <c r="E40" s="84"/>
    </row>
    <row r="41" spans="1:5" x14ac:dyDescent="0.2">
      <c r="A41" s="83"/>
      <c r="B41" s="83"/>
      <c r="C41" s="84"/>
      <c r="D41" s="84"/>
      <c r="E41" s="84"/>
    </row>
    <row r="42" spans="1:5" x14ac:dyDescent="0.2">
      <c r="A42" s="83"/>
      <c r="B42" s="83"/>
      <c r="C42" s="84"/>
      <c r="D42" s="84"/>
      <c r="E42" s="84"/>
    </row>
    <row r="43" spans="1:5" x14ac:dyDescent="0.2">
      <c r="A43" s="83"/>
      <c r="B43" s="83"/>
      <c r="C43" s="84"/>
      <c r="D43" s="84"/>
      <c r="E43" s="84"/>
    </row>
    <row r="44" spans="1:5" x14ac:dyDescent="0.2">
      <c r="A44" s="83"/>
      <c r="B44" s="83"/>
      <c r="C44" s="84"/>
      <c r="D44" s="84"/>
      <c r="E44" s="84"/>
    </row>
    <row r="45" spans="1:5" s="85" customFormat="1" x14ac:dyDescent="0.2">
      <c r="A45" s="83"/>
      <c r="B45" s="83"/>
      <c r="C45" s="84"/>
      <c r="D45" s="84"/>
      <c r="E45" s="84"/>
    </row>
    <row r="46" spans="1:5" s="85" customFormat="1" x14ac:dyDescent="0.2">
      <c r="A46" s="83"/>
      <c r="B46" s="83"/>
      <c r="C46" s="84"/>
      <c r="D46" s="84"/>
      <c r="E46" s="84"/>
    </row>
    <row r="47" spans="1:5" s="85" customFormat="1" x14ac:dyDescent="0.2">
      <c r="A47" s="83"/>
      <c r="B47" s="83"/>
      <c r="C47" s="84"/>
      <c r="D47" s="84"/>
      <c r="E47" s="84"/>
    </row>
    <row r="48" spans="1:5" s="85" customFormat="1" x14ac:dyDescent="0.2">
      <c r="A48" s="83"/>
      <c r="B48" s="83"/>
      <c r="C48" s="84"/>
      <c r="D48" s="84"/>
      <c r="E48" s="84"/>
    </row>
    <row r="49" spans="1:5" s="85" customFormat="1" x14ac:dyDescent="0.2">
      <c r="A49" s="83"/>
      <c r="B49" s="83"/>
      <c r="C49" s="84"/>
      <c r="D49" s="84"/>
      <c r="E49" s="84"/>
    </row>
    <row r="50" spans="1:5" s="85" customFormat="1" x14ac:dyDescent="0.2">
      <c r="A50" s="83"/>
      <c r="B50" s="83"/>
      <c r="C50" s="84"/>
      <c r="D50" s="84"/>
      <c r="E50" s="84"/>
    </row>
    <row r="51" spans="1:5" s="85" customFormat="1" x14ac:dyDescent="0.2">
      <c r="A51" s="1"/>
      <c r="B51" s="1"/>
      <c r="C51" s="84"/>
      <c r="D51" s="84"/>
      <c r="E51" s="84"/>
    </row>
    <row r="52" spans="1:5" s="85" customFormat="1" x14ac:dyDescent="0.2">
      <c r="A52" s="1"/>
      <c r="B52" s="1"/>
      <c r="C52" s="84"/>
      <c r="D52" s="84"/>
      <c r="E52" s="84"/>
    </row>
    <row r="53" spans="1:5" s="85" customFormat="1" x14ac:dyDescent="0.2">
      <c r="A53" s="1"/>
      <c r="B53" s="1"/>
      <c r="C53" s="84"/>
      <c r="D53" s="84"/>
      <c r="E53" s="84"/>
    </row>
    <row r="54" spans="1:5" s="85" customFormat="1" x14ac:dyDescent="0.2">
      <c r="A54" s="1"/>
      <c r="B54" s="1"/>
      <c r="C54" s="84"/>
      <c r="D54" s="84"/>
      <c r="E54" s="84"/>
    </row>
    <row r="55" spans="1:5" s="85" customFormat="1" x14ac:dyDescent="0.2">
      <c r="A55" s="1"/>
      <c r="B55" s="1"/>
      <c r="C55" s="84"/>
      <c r="D55" s="84"/>
      <c r="E55" s="84"/>
    </row>
    <row r="56" spans="1:5" s="85" customFormat="1" x14ac:dyDescent="0.2">
      <c r="A56" s="1"/>
      <c r="B56" s="1"/>
      <c r="C56" s="84"/>
      <c r="D56" s="84"/>
      <c r="E56" s="84"/>
    </row>
    <row r="57" spans="1:5" s="85" customFormat="1" x14ac:dyDescent="0.2">
      <c r="A57" s="1"/>
      <c r="B57" s="1"/>
      <c r="C57" s="84"/>
      <c r="D57" s="84"/>
      <c r="E57" s="84"/>
    </row>
    <row r="58" spans="1:5" s="85" customFormat="1" x14ac:dyDescent="0.2">
      <c r="A58" s="1"/>
      <c r="B58" s="1"/>
      <c r="C58" s="84"/>
      <c r="D58" s="84"/>
      <c r="E58" s="84"/>
    </row>
    <row r="59" spans="1:5" s="85" customFormat="1" x14ac:dyDescent="0.2">
      <c r="A59" s="1"/>
      <c r="B59" s="1"/>
      <c r="C59" s="84"/>
      <c r="D59" s="84"/>
      <c r="E59" s="84"/>
    </row>
    <row r="60" spans="1:5" s="85" customFormat="1" x14ac:dyDescent="0.2">
      <c r="A60" s="1"/>
      <c r="B60" s="1"/>
      <c r="C60" s="84"/>
      <c r="D60" s="84"/>
      <c r="E60" s="84"/>
    </row>
    <row r="61" spans="1:5" s="85" customFormat="1" x14ac:dyDescent="0.2">
      <c r="A61" s="1"/>
      <c r="B61" s="1"/>
      <c r="C61" s="84"/>
      <c r="D61" s="84"/>
      <c r="E61" s="84"/>
    </row>
    <row r="62" spans="1:5" s="85" customFormat="1" x14ac:dyDescent="0.2">
      <c r="A62" s="1"/>
      <c r="B62" s="1"/>
      <c r="C62" s="84"/>
      <c r="D62" s="84"/>
      <c r="E62" s="84"/>
    </row>
    <row r="63" spans="1:5" s="85" customFormat="1" x14ac:dyDescent="0.2">
      <c r="A63" s="1"/>
      <c r="B63" s="1"/>
      <c r="C63" s="84"/>
      <c r="D63" s="84"/>
      <c r="E63" s="84"/>
    </row>
    <row r="64" spans="1:5" s="85" customFormat="1" x14ac:dyDescent="0.2">
      <c r="A64" s="1"/>
      <c r="B64" s="1"/>
      <c r="C64" s="84"/>
      <c r="D64" s="84"/>
      <c r="E64" s="84"/>
    </row>
    <row r="65" spans="1:5" s="85" customFormat="1" x14ac:dyDescent="0.2">
      <c r="A65" s="1"/>
      <c r="B65" s="1"/>
      <c r="C65" s="84"/>
      <c r="D65" s="84"/>
      <c r="E65" s="84"/>
    </row>
    <row r="66" spans="1:5" s="85" customFormat="1" x14ac:dyDescent="0.2">
      <c r="A66" s="1"/>
      <c r="B66" s="1"/>
      <c r="C66" s="84"/>
      <c r="D66" s="84"/>
      <c r="E66" s="84"/>
    </row>
    <row r="67" spans="1:5" s="85" customFormat="1" x14ac:dyDescent="0.2">
      <c r="A67" s="1"/>
      <c r="B67" s="1"/>
      <c r="C67" s="84"/>
      <c r="D67" s="84"/>
      <c r="E67" s="84"/>
    </row>
    <row r="68" spans="1:5" s="85" customFormat="1" x14ac:dyDescent="0.2">
      <c r="A68" s="1"/>
      <c r="B68" s="1"/>
      <c r="C68" s="84"/>
      <c r="D68" s="84"/>
      <c r="E68" s="84"/>
    </row>
    <row r="69" spans="1:5" s="85" customFormat="1" x14ac:dyDescent="0.2">
      <c r="A69" s="1"/>
      <c r="B69" s="1"/>
      <c r="C69" s="84"/>
      <c r="D69" s="84"/>
      <c r="E69" s="84"/>
    </row>
    <row r="70" spans="1:5" s="85" customFormat="1" x14ac:dyDescent="0.2">
      <c r="A70" s="1"/>
      <c r="B70" s="1"/>
      <c r="C70" s="84"/>
      <c r="D70" s="84"/>
      <c r="E70" s="84"/>
    </row>
    <row r="71" spans="1:5" s="85" customFormat="1" x14ac:dyDescent="0.2">
      <c r="A71" s="1"/>
      <c r="B71" s="1"/>
      <c r="C71" s="84"/>
      <c r="D71" s="84"/>
      <c r="E71" s="84"/>
    </row>
    <row r="72" spans="1:5" s="85" customFormat="1" x14ac:dyDescent="0.2">
      <c r="A72" s="1"/>
      <c r="B72" s="1"/>
      <c r="C72" s="84"/>
      <c r="D72" s="84"/>
      <c r="E72" s="84"/>
    </row>
    <row r="73" spans="1:5" s="85" customFormat="1" x14ac:dyDescent="0.2">
      <c r="A73" s="1"/>
      <c r="B73" s="1"/>
      <c r="C73" s="84"/>
      <c r="D73" s="84"/>
      <c r="E73" s="84"/>
    </row>
    <row r="74" spans="1:5" s="85" customFormat="1" x14ac:dyDescent="0.2">
      <c r="A74" s="1"/>
      <c r="B74" s="1"/>
      <c r="C74" s="84"/>
      <c r="D74" s="84"/>
      <c r="E74" s="84"/>
    </row>
    <row r="75" spans="1:5" s="85" customFormat="1" x14ac:dyDescent="0.2">
      <c r="A75" s="1"/>
      <c r="B75" s="1"/>
      <c r="C75" s="84"/>
      <c r="D75" s="84"/>
      <c r="E75" s="84"/>
    </row>
    <row r="76" spans="1:5" s="85" customFormat="1" x14ac:dyDescent="0.2">
      <c r="A76" s="1"/>
      <c r="B76" s="1"/>
      <c r="C76" s="84"/>
      <c r="D76" s="84"/>
      <c r="E76" s="84"/>
    </row>
    <row r="77" spans="1:5" s="85" customFormat="1" x14ac:dyDescent="0.2">
      <c r="A77" s="1"/>
      <c r="B77" s="1"/>
      <c r="C77" s="84"/>
      <c r="D77" s="84"/>
      <c r="E77" s="84"/>
    </row>
    <row r="78" spans="1:5" s="85" customFormat="1" x14ac:dyDescent="0.2">
      <c r="A78" s="1"/>
      <c r="B78" s="1"/>
      <c r="C78" s="84"/>
      <c r="D78" s="84"/>
      <c r="E78" s="84"/>
    </row>
    <row r="79" spans="1:5" s="85" customFormat="1" x14ac:dyDescent="0.2">
      <c r="A79" s="1"/>
      <c r="B79" s="1"/>
      <c r="C79" s="84"/>
      <c r="D79" s="84"/>
      <c r="E79" s="84"/>
    </row>
    <row r="80" spans="1:5" s="85" customFormat="1" x14ac:dyDescent="0.2">
      <c r="A80" s="1"/>
      <c r="B80" s="1"/>
      <c r="C80" s="84"/>
      <c r="D80" s="84"/>
      <c r="E80" s="84"/>
    </row>
    <row r="81" spans="1:5" s="85" customFormat="1" x14ac:dyDescent="0.2">
      <c r="A81" s="1"/>
      <c r="B81" s="1"/>
      <c r="C81" s="84"/>
      <c r="D81" s="84"/>
      <c r="E81" s="84"/>
    </row>
    <row r="82" spans="1:5" s="85" customFormat="1" x14ac:dyDescent="0.2">
      <c r="A82" s="1"/>
      <c r="B82" s="1"/>
      <c r="C82" s="1"/>
      <c r="D82" s="84"/>
      <c r="E82" s="84"/>
    </row>
    <row r="83" spans="1:5" s="85" customFormat="1" x14ac:dyDescent="0.2">
      <c r="A83" s="1"/>
      <c r="B83" s="1"/>
      <c r="C83" s="1"/>
      <c r="D83" s="84"/>
      <c r="E83" s="84"/>
    </row>
    <row r="84" spans="1:5" s="85" customFormat="1" x14ac:dyDescent="0.2">
      <c r="A84" s="1"/>
      <c r="B84" s="1"/>
      <c r="C84" s="1"/>
      <c r="D84" s="84"/>
      <c r="E84" s="84"/>
    </row>
    <row r="85" spans="1:5" s="85" customFormat="1" x14ac:dyDescent="0.2">
      <c r="A85" s="1"/>
      <c r="B85" s="1"/>
      <c r="C85" s="1"/>
      <c r="D85" s="84"/>
      <c r="E85" s="84"/>
    </row>
    <row r="86" spans="1:5" s="85" customFormat="1" x14ac:dyDescent="0.2">
      <c r="A86" s="1"/>
      <c r="B86" s="1"/>
      <c r="C86" s="1"/>
      <c r="D86" s="84"/>
      <c r="E86" s="84"/>
    </row>
  </sheetData>
  <mergeCells count="10">
    <mergeCell ref="B34:C34"/>
    <mergeCell ref="B36:E37"/>
    <mergeCell ref="A2:G2"/>
    <mergeCell ref="C3:E3"/>
    <mergeCell ref="C4:E4"/>
    <mergeCell ref="C5:E5"/>
    <mergeCell ref="A11:A12"/>
    <mergeCell ref="B11:B12"/>
    <mergeCell ref="C11:C12"/>
    <mergeCell ref="D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2019-04-10T07:51:44Z</dcterms:modified>
</cp:coreProperties>
</file>