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C29" i="87" l="1"/>
  <c r="C30" i="87"/>
  <c r="C31" i="87"/>
  <c r="E32" i="87"/>
  <c r="C18" i="87" l="1"/>
  <c r="D29" i="87" l="1"/>
  <c r="D31" i="87"/>
  <c r="D19" i="87"/>
  <c r="E26" i="87"/>
  <c r="D30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32" i="87" l="1"/>
  <c r="C32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D35" i="87" s="1"/>
  <c r="C27" i="87"/>
  <c r="D28" i="87" l="1"/>
</calcChain>
</file>

<file path=xl/sharedStrings.xml><?xml version="1.0" encoding="utf-8"?>
<sst xmlns="http://schemas.openxmlformats.org/spreadsheetml/2006/main" count="1265" uniqueCount="151">
  <si>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</si>
  <si>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</si>
  <si>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</si>
  <si>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</si>
  <si>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</si>
  <si>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</si>
  <si>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</si>
  <si>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</si>
  <si>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</si>
  <si>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</si>
  <si>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</si>
  <si>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</si>
  <si>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</si>
  <si>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</si>
  <si>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</si>
  <si>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</si>
  <si>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</si>
  <si>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</si>
  <si>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</si>
  <si>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</si>
  <si>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</si>
  <si>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</si>
  <si>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</si>
  <si>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</si>
  <si>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</si>
  <si>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</si>
  <si>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</si>
  <si>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</si>
  <si>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</si>
  <si>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</si>
  <si>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</si>
  <si>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</si>
  <si>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</si>
  <si>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</si>
  <si>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</si>
  <si>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</si>
  <si>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</si>
  <si>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</si>
  <si>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</si>
  <si>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</si>
  <si>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</si>
  <si>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</si>
  <si>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</si>
  <si>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</si>
  <si>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</si>
  <si>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</si>
  <si>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</si>
  <si>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</si>
  <si>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</si>
  <si>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</si>
  <si>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</si>
  <si>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</si>
  <si>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</si>
  <si>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</si>
  <si>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</si>
  <si>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</si>
  <si>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</si>
  <si>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</si>
  <si>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</si>
  <si>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</si>
  <si>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</si>
  <si>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</si>
  <si>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</si>
  <si>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</si>
  <si>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</si>
  <si>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</si>
  <si>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</si>
  <si>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</si>
  <si>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</si>
  <si>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</si>
  <si>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</si>
  <si>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</si>
  <si>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</si>
  <si>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</si>
  <si>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</si>
  <si>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</si>
  <si>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</si>
  <si>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</si>
  <si>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</si>
  <si>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</si>
  <si>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</si>
  <si>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</si>
  <si>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</si>
  <si>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</si>
  <si>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</si>
  <si>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</si>
  <si>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</si>
  <si>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</si>
  <si>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</si>
  <si>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</si>
  <si>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</si>
  <si>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</si>
  <si>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</si>
  <si>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</si>
  <si>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</si>
  <si>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</si>
  <si>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</si>
  <si>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</si>
  <si>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</si>
  <si>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</si>
  <si>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</si>
  <si>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</si>
  <si>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</si>
  <si>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</si>
  <si>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</si>
  <si>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</si>
  <si>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</si>
  <si>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</si>
  <si>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</si>
  <si>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</si>
  <si>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</si>
  <si>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</si>
  <si>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</si>
  <si>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</si>
  <si>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</si>
  <si>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</si>
  <si>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</si>
  <si>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</si>
  <si>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</si>
  <si>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</si>
  <si>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</si>
  <si>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</si>
  <si>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</si>
  <si>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</si>
  <si>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</si>
  <si>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</si>
  <si>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</si>
  <si>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</si>
  <si>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</si>
  <si>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</si>
  <si>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</si>
  <si>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Поверка ОПУ</t>
  </si>
  <si>
    <t>Ремонт межпанельных швов 30п.м.</t>
  </si>
  <si>
    <t>2.6.</t>
  </si>
  <si>
    <t>2.7.</t>
  </si>
  <si>
    <t>2.8.</t>
  </si>
  <si>
    <t>2.9.</t>
  </si>
  <si>
    <t>Итого услуги по управлению и содержанию МКД</t>
  </si>
  <si>
    <t>4.1.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</si>
  <si>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</si>
  <si>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</si>
  <si>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</si>
  <si>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23 - 2</t>
  </si>
  <si>
    <t>Ориентировочный остаток денежных средств с 2018г.</t>
  </si>
  <si>
    <t>Промывка, опрессовка ОС</t>
  </si>
  <si>
    <t>Ремонт кровли</t>
  </si>
  <si>
    <t>3.0.</t>
  </si>
  <si>
    <t>3.1.</t>
  </si>
  <si>
    <t>3.2.</t>
  </si>
  <si>
    <t>3.3.</t>
  </si>
  <si>
    <t>4.0.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</si>
</sst>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30.6" customHeight="1" x14ac:dyDescent="0.25">
      <c r="A2" s="146" t="s">
        <v>66</v>
      </c>
      <c r="B2" s="146"/>
      <c r="C2" s="146"/>
      <c r="D2" s="146"/>
      <c r="E2" s="146"/>
      <c r="F2" s="146"/>
      <c r="G2" s="146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7" t="s">
        <v>50</v>
      </c>
      <c r="D4" s="148"/>
      <c r="E4" s="148"/>
      <c r="F4" s="42"/>
    </row>
    <row r="5" spans="1:7" x14ac:dyDescent="0.25">
      <c r="B5" s="9" t="s">
        <v>1</v>
      </c>
      <c r="C5" s="149">
        <v>4</v>
      </c>
      <c r="D5" s="150"/>
      <c r="E5" s="150"/>
      <c r="F5" s="43"/>
    </row>
    <row r="6" spans="1:7" x14ac:dyDescent="0.25">
      <c r="B6" s="10" t="s">
        <v>2</v>
      </c>
      <c r="C6" s="149">
        <v>7505.5</v>
      </c>
      <c r="D6" s="150"/>
      <c r="E6" s="150"/>
      <c r="F6" s="43"/>
    </row>
    <row r="7" spans="1:7" ht="18.75" customHeight="1" x14ac:dyDescent="0.25">
      <c r="B7" s="39" t="s">
        <v>47</v>
      </c>
      <c r="C7" s="142">
        <v>64200</v>
      </c>
      <c r="D7" s="143"/>
      <c r="E7" s="144"/>
      <c r="F7" s="44"/>
    </row>
    <row r="8" spans="1:7" x14ac:dyDescent="0.25">
      <c r="B8" s="56"/>
      <c r="D8" s="38">
        <v>9</v>
      </c>
    </row>
    <row r="9" spans="1:7" x14ac:dyDescent="0.25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 x14ac:dyDescent="0.25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 x14ac:dyDescent="0.25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5" t="s">
        <v>34</v>
      </c>
      <c r="C46" s="155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.75" customHeight="1" x14ac:dyDescent="0.35">
      <c r="A2" s="173" t="s">
        <v>115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116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3926.2</v>
      </c>
      <c r="D6" s="177"/>
      <c r="E6" s="177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10</v>
      </c>
      <c r="D5" s="177"/>
      <c r="E5" s="177"/>
      <c r="F5" s="77"/>
    </row>
    <row r="6" spans="1:7" ht="19.5" x14ac:dyDescent="0.35">
      <c r="B6" s="78" t="s">
        <v>2</v>
      </c>
      <c r="C6" s="176">
        <v>17699.099999999999</v>
      </c>
      <c r="D6" s="177"/>
      <c r="E6" s="177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9" customHeight="1" x14ac:dyDescent="0.35">
      <c r="A2" s="173" t="s">
        <v>118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3240.8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7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119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3239.5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2" customHeight="1" x14ac:dyDescent="0.35">
      <c r="A2" s="173" t="s">
        <v>120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13949.96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72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2</v>
      </c>
      <c r="D5" s="177"/>
      <c r="E5" s="177"/>
      <c r="F5" s="77"/>
    </row>
    <row r="6" spans="1:7" ht="19.5" x14ac:dyDescent="0.35">
      <c r="B6" s="78" t="s">
        <v>2</v>
      </c>
      <c r="C6" s="176">
        <v>3950.5</v>
      </c>
      <c r="D6" s="177"/>
      <c r="E6" s="177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" customHeight="1" x14ac:dyDescent="0.35">
      <c r="A2" s="173" t="s">
        <v>122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3241.8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3250.9</v>
      </c>
      <c r="D6" s="177"/>
      <c r="E6" s="17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124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3252.6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125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3248</v>
      </c>
      <c r="D6" s="177"/>
      <c r="E6" s="17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2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5.25" customHeight="1" x14ac:dyDescent="0.35">
      <c r="A2" s="173" t="s">
        <v>109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6</v>
      </c>
      <c r="D5" s="177"/>
      <c r="E5" s="177"/>
      <c r="F5" s="77"/>
    </row>
    <row r="6" spans="1:7" ht="19.5" x14ac:dyDescent="0.35">
      <c r="B6" s="78" t="s">
        <v>2</v>
      </c>
      <c r="C6" s="176">
        <v>11183.8</v>
      </c>
      <c r="D6" s="177"/>
      <c r="E6" s="177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4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3254.9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1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8.25" customHeight="1" x14ac:dyDescent="0.35">
      <c r="A2" s="173" t="s">
        <v>127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3254</v>
      </c>
      <c r="D6" s="177"/>
      <c r="E6" s="17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19" zoomScale="77" zoomScaleNormal="77" workbookViewId="0">
      <selection activeCell="B35" sqref="B35:C35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73" t="s">
        <v>142</v>
      </c>
      <c r="B2" s="173"/>
      <c r="C2" s="173"/>
      <c r="D2" s="173"/>
      <c r="E2" s="173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74" t="s">
        <v>110</v>
      </c>
      <c r="D4" s="175"/>
      <c r="E4" s="175"/>
    </row>
    <row r="5" spans="1:5" ht="19.5" x14ac:dyDescent="0.35">
      <c r="B5" s="73" t="s">
        <v>1</v>
      </c>
      <c r="C5" s="176">
        <v>1</v>
      </c>
      <c r="D5" s="177"/>
      <c r="E5" s="177"/>
    </row>
    <row r="6" spans="1:5" ht="19.5" x14ac:dyDescent="0.35">
      <c r="B6" s="78" t="s">
        <v>2</v>
      </c>
      <c r="C6" s="176">
        <v>2762.17</v>
      </c>
      <c r="D6" s="177"/>
      <c r="E6" s="177"/>
    </row>
    <row r="7" spans="1:5" ht="19.5" x14ac:dyDescent="0.35">
      <c r="B7" s="78" t="s">
        <v>89</v>
      </c>
      <c r="C7" s="79">
        <v>407</v>
      </c>
      <c r="D7" s="80"/>
      <c r="E7" s="81"/>
    </row>
    <row r="8" spans="1:5" ht="39" x14ac:dyDescent="0.3">
      <c r="B8" s="98" t="s">
        <v>96</v>
      </c>
      <c r="C8" s="169"/>
      <c r="D8" s="170"/>
      <c r="E8" s="171"/>
    </row>
    <row r="9" spans="1:5" ht="19.5" x14ac:dyDescent="0.3">
      <c r="B9" s="108" t="s">
        <v>91</v>
      </c>
      <c r="C9" s="105">
        <v>1873884.32</v>
      </c>
      <c r="D9" s="106"/>
      <c r="E9" s="107"/>
    </row>
    <row r="10" spans="1:5" x14ac:dyDescent="0.3">
      <c r="B10" s="87" t="s">
        <v>87</v>
      </c>
      <c r="C10" s="88">
        <v>9.48</v>
      </c>
      <c r="D10" s="66"/>
      <c r="E10" s="46"/>
    </row>
    <row r="11" spans="1:5" x14ac:dyDescent="0.3">
      <c r="B11" s="87" t="s">
        <v>93</v>
      </c>
      <c r="C11" s="88">
        <v>0</v>
      </c>
      <c r="D11" s="66"/>
      <c r="E11" s="46"/>
    </row>
    <row r="12" spans="1:5" x14ac:dyDescent="0.3">
      <c r="B12" s="87" t="s">
        <v>88</v>
      </c>
      <c r="C12" s="89">
        <f>C6*C10*12</f>
        <v>314224.45920000004</v>
      </c>
      <c r="D12" s="66">
        <f>C12/12</f>
        <v>26185.371600000002</v>
      </c>
      <c r="E12" s="46"/>
    </row>
    <row r="13" spans="1:5" x14ac:dyDescent="0.3">
      <c r="A13" s="178"/>
      <c r="B13" s="179"/>
      <c r="C13" s="179"/>
      <c r="D13" s="179"/>
      <c r="E13" s="175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62"/>
      <c r="C16" s="183"/>
      <c r="D16" s="116" t="s">
        <v>6</v>
      </c>
      <c r="E16" s="116" t="s">
        <v>42</v>
      </c>
    </row>
    <row r="17" spans="1:6" x14ac:dyDescent="0.3">
      <c r="A17" s="117" t="s">
        <v>7</v>
      </c>
      <c r="B17" s="13" t="s">
        <v>31</v>
      </c>
      <c r="C17" s="15">
        <f>D17*C6</f>
        <v>15578.638799999999</v>
      </c>
      <c r="D17" s="15">
        <v>5.64</v>
      </c>
      <c r="E17" s="15">
        <f>C17*12</f>
        <v>186943.66559999998</v>
      </c>
    </row>
    <row r="18" spans="1:6" x14ac:dyDescent="0.3">
      <c r="A18" s="100" t="s">
        <v>10</v>
      </c>
      <c r="B18" s="18" t="s">
        <v>11</v>
      </c>
      <c r="C18" s="15">
        <f>0.67*C6</f>
        <v>1850.6539000000002</v>
      </c>
      <c r="D18" s="15">
        <v>0.67</v>
      </c>
      <c r="E18" s="15">
        <f>C18*12</f>
        <v>22207.846800000003</v>
      </c>
    </row>
    <row r="19" spans="1:6" x14ac:dyDescent="0.3">
      <c r="A19" s="100" t="s">
        <v>12</v>
      </c>
      <c r="B19" s="18" t="s">
        <v>33</v>
      </c>
      <c r="C19" s="15">
        <v>1350</v>
      </c>
      <c r="D19" s="15">
        <f>C19/C6</f>
        <v>0.48874616696293133</v>
      </c>
      <c r="E19" s="15">
        <v>8100</v>
      </c>
    </row>
    <row r="20" spans="1:6" x14ac:dyDescent="0.3">
      <c r="A20" s="118" t="s">
        <v>13</v>
      </c>
      <c r="B20" s="46" t="s">
        <v>58</v>
      </c>
      <c r="C20" s="15">
        <f>E20/12</f>
        <v>27.75</v>
      </c>
      <c r="D20" s="15">
        <f>C20/C6</f>
        <v>1.0046448987571366E-2</v>
      </c>
      <c r="E20" s="3">
        <v>333</v>
      </c>
    </row>
    <row r="21" spans="1:6" x14ac:dyDescent="0.3">
      <c r="A21" s="118" t="s">
        <v>14</v>
      </c>
      <c r="B21" s="1" t="s">
        <v>38</v>
      </c>
      <c r="C21" s="15">
        <f t="shared" ref="C21" si="0">E21/12</f>
        <v>79.704166666666666</v>
      </c>
      <c r="D21" s="54">
        <f>C21/C6</f>
        <v>2.8855634036524424E-2</v>
      </c>
      <c r="E21" s="15">
        <f>C7*2.35</f>
        <v>956.45</v>
      </c>
    </row>
    <row r="22" spans="1:6" x14ac:dyDescent="0.3">
      <c r="A22" s="118" t="s">
        <v>45</v>
      </c>
      <c r="B22" s="1" t="s">
        <v>85</v>
      </c>
      <c r="C22" s="15">
        <f>E22/12</f>
        <v>54.945</v>
      </c>
      <c r="D22" s="54">
        <f>C22/C6</f>
        <v>1.9891968995391304E-2</v>
      </c>
      <c r="E22" s="15">
        <f>C7*1.62</f>
        <v>659.34</v>
      </c>
    </row>
    <row r="23" spans="1:6" s="119" customFormat="1" x14ac:dyDescent="0.3">
      <c r="A23" s="118" t="s">
        <v>133</v>
      </c>
      <c r="B23" s="1" t="s">
        <v>37</v>
      </c>
      <c r="C23" s="15">
        <f>C12*12%/12</f>
        <v>3142.2445920000005</v>
      </c>
      <c r="D23" s="15">
        <f>C23/C6</f>
        <v>1.1376000000000002</v>
      </c>
      <c r="E23" s="3">
        <f>C12*12%</f>
        <v>37706.935104000004</v>
      </c>
    </row>
    <row r="24" spans="1:6" ht="37.5" x14ac:dyDescent="0.3">
      <c r="A24" s="118" t="s">
        <v>134</v>
      </c>
      <c r="B24" s="1" t="s">
        <v>83</v>
      </c>
      <c r="C24" s="49">
        <f>C12*0.9%/12</f>
        <v>235.66834440000005</v>
      </c>
      <c r="D24" s="49">
        <f>C24/C6</f>
        <v>8.5320000000000021E-2</v>
      </c>
      <c r="E24" s="50">
        <f>C12*0.9%</f>
        <v>2828.0201328000007</v>
      </c>
    </row>
    <row r="25" spans="1:6" s="119" customFormat="1" x14ac:dyDescent="0.3">
      <c r="A25" s="118" t="s">
        <v>135</v>
      </c>
      <c r="B25" s="1" t="s">
        <v>84</v>
      </c>
      <c r="C25" s="15">
        <f>C12*2.5%/12</f>
        <v>654.63429000000008</v>
      </c>
      <c r="D25" s="15">
        <f>C25/C6</f>
        <v>0.23700000000000002</v>
      </c>
      <c r="E25" s="3">
        <f>C25*12</f>
        <v>7855.6114800000014</v>
      </c>
    </row>
    <row r="26" spans="1:6" s="121" customFormat="1" x14ac:dyDescent="0.3">
      <c r="A26" s="118" t="s">
        <v>136</v>
      </c>
      <c r="B26" s="48" t="s">
        <v>108</v>
      </c>
      <c r="C26" s="49">
        <f>E26/12</f>
        <v>1561.5702666666666</v>
      </c>
      <c r="D26" s="49">
        <f>E26/C6/12</f>
        <v>0.56534183872341914</v>
      </c>
      <c r="E26" s="50">
        <f>C9*1%</f>
        <v>18738.843199999999</v>
      </c>
    </row>
    <row r="27" spans="1:6" s="123" customFormat="1" x14ac:dyDescent="0.3">
      <c r="A27" s="122"/>
      <c r="B27" s="66" t="s">
        <v>137</v>
      </c>
      <c r="C27" s="14">
        <f>SUM(C17:C26)</f>
        <v>24535.809359733332</v>
      </c>
      <c r="D27" s="14">
        <f>SUM(D17:D26)</f>
        <v>8.8828020577058382</v>
      </c>
      <c r="E27" s="14">
        <f>SUM(E17:E26)</f>
        <v>286329.71231680003</v>
      </c>
    </row>
    <row r="28" spans="1:6" ht="37.5" x14ac:dyDescent="0.3">
      <c r="A28" s="118" t="s">
        <v>146</v>
      </c>
      <c r="B28" s="90" t="s">
        <v>94</v>
      </c>
      <c r="C28" s="134">
        <f>E28/12</f>
        <v>2324.5622402666681</v>
      </c>
      <c r="D28" s="134">
        <f>C28/C6</f>
        <v>0.84157102577562859</v>
      </c>
      <c r="E28" s="134">
        <f>C12-E27</f>
        <v>27894.746883200016</v>
      </c>
    </row>
    <row r="29" spans="1:6" x14ac:dyDescent="0.3">
      <c r="A29" s="120" t="s">
        <v>147</v>
      </c>
      <c r="B29" s="48" t="s">
        <v>144</v>
      </c>
      <c r="C29" s="15">
        <f t="shared" ref="C29:C31" si="1">E29/12</f>
        <v>416.66666666666669</v>
      </c>
      <c r="D29" s="54">
        <f>C29/C6</f>
        <v>0.15084758239596646</v>
      </c>
      <c r="E29" s="50">
        <v>5000</v>
      </c>
    </row>
    <row r="30" spans="1:6" x14ac:dyDescent="0.3">
      <c r="A30" s="120" t="s">
        <v>148</v>
      </c>
      <c r="B30" s="48" t="s">
        <v>131</v>
      </c>
      <c r="C30" s="15">
        <f t="shared" si="1"/>
        <v>395.83333333333331</v>
      </c>
      <c r="D30" s="54">
        <f>C30/C6</f>
        <v>0.14330520327616814</v>
      </c>
      <c r="E30" s="50">
        <v>4750</v>
      </c>
    </row>
    <row r="31" spans="1:6" x14ac:dyDescent="0.3">
      <c r="A31" s="120" t="s">
        <v>149</v>
      </c>
      <c r="B31" s="1" t="s">
        <v>132</v>
      </c>
      <c r="C31" s="15">
        <f t="shared" si="1"/>
        <v>833.33333333333337</v>
      </c>
      <c r="D31" s="54">
        <f>C31/C6</f>
        <v>0.30169516479193292</v>
      </c>
      <c r="E31" s="3">
        <v>10000</v>
      </c>
    </row>
    <row r="32" spans="1:6" x14ac:dyDescent="0.3">
      <c r="A32" s="100"/>
      <c r="B32" s="22" t="s">
        <v>139</v>
      </c>
      <c r="C32" s="14">
        <f>SUM(C29:C31)</f>
        <v>1645.8333333333335</v>
      </c>
      <c r="D32" s="14">
        <f>SUM(D29:D31)</f>
        <v>0.59584795046406747</v>
      </c>
      <c r="E32" s="14">
        <f>SUM(E29:E31)</f>
        <v>19750</v>
      </c>
      <c r="F32" s="135"/>
    </row>
    <row r="33" spans="1:5" x14ac:dyDescent="0.3">
      <c r="A33" s="120" t="s">
        <v>150</v>
      </c>
      <c r="B33" s="140" t="s">
        <v>143</v>
      </c>
      <c r="C33" s="141"/>
      <c r="D33" s="141"/>
      <c r="E33" s="141">
        <v>45000</v>
      </c>
    </row>
    <row r="34" spans="1:5" ht="18" customHeight="1" x14ac:dyDescent="0.3">
      <c r="A34" s="18" t="s">
        <v>138</v>
      </c>
      <c r="B34" s="18" t="s">
        <v>145</v>
      </c>
      <c r="C34" s="23"/>
      <c r="D34" s="15"/>
      <c r="E34" s="15">
        <v>45000</v>
      </c>
    </row>
    <row r="35" spans="1:5" ht="33" customHeight="1" x14ac:dyDescent="0.3">
      <c r="A35" s="100"/>
      <c r="B35" s="151" t="s">
        <v>140</v>
      </c>
      <c r="C35" s="188"/>
      <c r="D35" s="136">
        <f>D27+D32</f>
        <v>9.4786500081699057</v>
      </c>
      <c r="E35" s="133"/>
    </row>
    <row r="36" spans="1:5" x14ac:dyDescent="0.3">
      <c r="A36" s="126"/>
      <c r="B36" s="126"/>
      <c r="C36" s="127"/>
      <c r="D36" s="26"/>
      <c r="E36" s="127"/>
    </row>
    <row r="37" spans="1:5" ht="42" customHeight="1" x14ac:dyDescent="0.3">
      <c r="A37" s="126"/>
      <c r="B37" s="137" t="s">
        <v>141</v>
      </c>
      <c r="C37" s="138"/>
      <c r="D37" s="138"/>
      <c r="E37" s="26"/>
    </row>
    <row r="38" spans="1:5" x14ac:dyDescent="0.3">
      <c r="A38" s="126"/>
      <c r="B38" s="126"/>
      <c r="C38" s="127"/>
      <c r="D38" s="127"/>
      <c r="E38" s="127"/>
    </row>
    <row r="39" spans="1:5" x14ac:dyDescent="0.3">
      <c r="A39" s="128"/>
      <c r="B39" s="206" t="s">
        <v>95</v>
      </c>
      <c r="C39" s="207"/>
      <c r="D39" s="207"/>
      <c r="E39" s="208"/>
    </row>
    <row r="40" spans="1:5" ht="60" customHeight="1" x14ac:dyDescent="0.3">
      <c r="A40" s="128"/>
      <c r="B40" s="209"/>
      <c r="C40" s="210"/>
      <c r="D40" s="210"/>
      <c r="E40" s="211"/>
    </row>
    <row r="41" spans="1:5" ht="75" customHeight="1" x14ac:dyDescent="0.3">
      <c r="A41" s="57" t="s">
        <v>39</v>
      </c>
      <c r="B41" s="57"/>
      <c r="C41" s="131"/>
      <c r="D41" s="57"/>
      <c r="E41" s="129"/>
    </row>
    <row r="42" spans="1:5" x14ac:dyDescent="0.3">
      <c r="A42" s="126"/>
      <c r="B42" s="126"/>
      <c r="C42" s="131"/>
      <c r="D42" s="127"/>
      <c r="E42" s="127"/>
    </row>
    <row r="43" spans="1:5" x14ac:dyDescent="0.3">
      <c r="A43" s="132"/>
      <c r="B43" s="132"/>
      <c r="C43" s="131"/>
      <c r="D43" s="131"/>
      <c r="E43" s="131"/>
    </row>
    <row r="44" spans="1:5" x14ac:dyDescent="0.3">
      <c r="A44" s="132"/>
      <c r="B44" s="132"/>
      <c r="C44" s="131"/>
      <c r="D44" s="131"/>
      <c r="E44" s="131"/>
    </row>
    <row r="45" spans="1:5" x14ac:dyDescent="0.3">
      <c r="A45" s="132"/>
      <c r="B45" s="132"/>
      <c r="C45" s="131"/>
      <c r="D45" s="131"/>
      <c r="E45" s="131"/>
    </row>
    <row r="46" spans="1:5" x14ac:dyDescent="0.3">
      <c r="A46" s="132"/>
      <c r="B46" s="132"/>
      <c r="C46" s="131"/>
      <c r="D46" s="131"/>
      <c r="E46" s="131"/>
    </row>
    <row r="47" spans="1:5" x14ac:dyDescent="0.3">
      <c r="A47" s="132"/>
      <c r="B47" s="132"/>
      <c r="C47" s="131"/>
      <c r="D47" s="131"/>
      <c r="E47" s="131"/>
    </row>
    <row r="48" spans="1:5" s="75" customFormat="1" x14ac:dyDescent="0.3">
      <c r="A48" s="132"/>
      <c r="B48" s="132"/>
      <c r="C48" s="131"/>
      <c r="D48" s="131"/>
      <c r="E48" s="131"/>
    </row>
    <row r="49" spans="1:5" s="75" customFormat="1" x14ac:dyDescent="0.3">
      <c r="A49" s="132"/>
      <c r="B49" s="132"/>
      <c r="C49" s="131"/>
      <c r="D49" s="131"/>
      <c r="E49" s="131"/>
    </row>
    <row r="50" spans="1:5" s="75" customFormat="1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72"/>
      <c r="B54" s="72"/>
      <c r="C54" s="131"/>
      <c r="D54" s="131"/>
      <c r="E54" s="131"/>
    </row>
    <row r="55" spans="1:5" s="75" customFormat="1" x14ac:dyDescent="0.3">
      <c r="A55" s="72"/>
      <c r="B55" s="72"/>
      <c r="C55" s="131"/>
      <c r="D55" s="131"/>
      <c r="E55" s="131"/>
    </row>
    <row r="56" spans="1:5" s="75" customFormat="1" x14ac:dyDescent="0.3">
      <c r="A56" s="72"/>
      <c r="B56" s="7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72"/>
      <c r="D85" s="131"/>
      <c r="E85" s="131"/>
    </row>
    <row r="86" spans="1:5" s="75" customFormat="1" x14ac:dyDescent="0.3">
      <c r="A86" s="72"/>
      <c r="B86" s="72"/>
      <c r="C86" s="72"/>
      <c r="D86" s="131"/>
      <c r="E86" s="131"/>
    </row>
    <row r="87" spans="1:5" s="75" customFormat="1" x14ac:dyDescent="0.3">
      <c r="A87" s="72"/>
      <c r="B87" s="72"/>
      <c r="C87" s="72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</sheetData>
  <mergeCells count="12">
    <mergeCell ref="B35:C35"/>
    <mergeCell ref="B39:E40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40.5" customHeight="1" x14ac:dyDescent="0.35">
      <c r="A2" s="173" t="s">
        <v>128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17806.240000000002</v>
      </c>
      <c r="D6" s="177"/>
      <c r="E6" s="177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129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17771.009999999998</v>
      </c>
      <c r="D6" s="177"/>
      <c r="E6" s="177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5.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130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3213.97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6.7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100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1"/>
      <c r="C46" s="152"/>
      <c r="D46" s="153"/>
      <c r="E46" s="154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5" t="s">
        <v>34</v>
      </c>
      <c r="C48" s="155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8"/>
      <c r="C52" s="199"/>
      <c r="D52" s="199"/>
      <c r="E52" s="200"/>
      <c r="F52" s="6"/>
      <c r="G52" s="6"/>
    </row>
    <row r="53" spans="1:7" ht="52.5" customHeight="1" x14ac:dyDescent="0.25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5" t="s">
        <v>41</v>
      </c>
      <c r="F1" s="145"/>
      <c r="G1" s="145"/>
    </row>
    <row r="2" spans="1:7" ht="50.25" customHeight="1" x14ac:dyDescent="0.35">
      <c r="A2" s="173" t="s">
        <v>105</v>
      </c>
      <c r="B2" s="173"/>
      <c r="C2" s="173"/>
      <c r="D2" s="173"/>
      <c r="E2" s="173"/>
      <c r="F2" s="173"/>
      <c r="G2" s="173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 x14ac:dyDescent="0.3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 x14ac:dyDescent="0.3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4"/>
      <c r="B13" s="205"/>
      <c r="C13" s="205"/>
      <c r="D13" s="205"/>
      <c r="E13" s="148"/>
      <c r="F13" s="148"/>
      <c r="G13" s="148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 x14ac:dyDescent="0.25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1"/>
      <c r="C48" s="152"/>
      <c r="D48" s="153"/>
      <c r="E48" s="154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5" t="s">
        <v>34</v>
      </c>
      <c r="C50" s="155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8"/>
      <c r="C60" s="199"/>
      <c r="D60" s="199"/>
      <c r="E60" s="200"/>
      <c r="F60" s="6"/>
      <c r="G60" s="6"/>
    </row>
    <row r="61" spans="1:7" ht="52.5" customHeight="1" x14ac:dyDescent="0.25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3.75" customHeight="1" x14ac:dyDescent="0.35">
      <c r="A2" s="173" t="s">
        <v>106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9</v>
      </c>
      <c r="D5" s="177"/>
      <c r="E5" s="177"/>
      <c r="F5" s="77"/>
    </row>
    <row r="6" spans="1:7" ht="19.5" x14ac:dyDescent="0.35">
      <c r="B6" s="78" t="s">
        <v>2</v>
      </c>
      <c r="C6" s="176">
        <v>18162.099999999999</v>
      </c>
      <c r="D6" s="177"/>
      <c r="E6" s="177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111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7</v>
      </c>
      <c r="D5" s="177"/>
      <c r="E5" s="177"/>
      <c r="F5" s="77"/>
    </row>
    <row r="6" spans="1:7" ht="19.5" x14ac:dyDescent="0.35">
      <c r="B6" s="78" t="s">
        <v>2</v>
      </c>
      <c r="C6" s="176">
        <v>12392.69</v>
      </c>
      <c r="D6" s="177"/>
      <c r="E6" s="17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112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5</v>
      </c>
      <c r="D5" s="177"/>
      <c r="E5" s="177"/>
      <c r="F5" s="77"/>
    </row>
    <row r="6" spans="1:7" ht="19.5" x14ac:dyDescent="0.35">
      <c r="B6" s="78" t="s">
        <v>2</v>
      </c>
      <c r="C6" s="176">
        <v>9285.86</v>
      </c>
      <c r="D6" s="177"/>
      <c r="E6" s="177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63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6.75" customHeight="1" x14ac:dyDescent="0.35">
      <c r="A2" s="173" t="s">
        <v>113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3183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6.25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2" t="s">
        <v>41</v>
      </c>
      <c r="F1" s="172"/>
      <c r="G1" s="172"/>
    </row>
    <row r="2" spans="1:7" ht="37.5" customHeight="1" x14ac:dyDescent="0.35">
      <c r="A2" s="173" t="s">
        <v>114</v>
      </c>
      <c r="B2" s="173"/>
      <c r="C2" s="173"/>
      <c r="D2" s="173"/>
      <c r="E2" s="173"/>
      <c r="F2" s="173"/>
      <c r="G2" s="173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4" t="s">
        <v>110</v>
      </c>
      <c r="D4" s="175"/>
      <c r="E4" s="175"/>
      <c r="F4" s="74"/>
    </row>
    <row r="5" spans="1:7" ht="19.5" x14ac:dyDescent="0.35">
      <c r="B5" s="73" t="s">
        <v>1</v>
      </c>
      <c r="C5" s="176">
        <v>1</v>
      </c>
      <c r="D5" s="177"/>
      <c r="E5" s="177"/>
      <c r="F5" s="77"/>
    </row>
    <row r="6" spans="1:7" ht="19.5" x14ac:dyDescent="0.35">
      <c r="B6" s="78" t="s">
        <v>2</v>
      </c>
      <c r="C6" s="176">
        <v>3259.2</v>
      </c>
      <c r="D6" s="177"/>
      <c r="E6" s="17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69"/>
      <c r="D8" s="170"/>
      <c r="E8" s="171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8"/>
      <c r="B13" s="179"/>
      <c r="C13" s="179"/>
      <c r="D13" s="179"/>
      <c r="E13" s="175"/>
      <c r="F13" s="175"/>
      <c r="G13" s="175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1"/>
      <c r="C48" s="188"/>
      <c r="D48" s="153"/>
      <c r="E48" s="15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89" t="s">
        <v>34</v>
      </c>
      <c r="C50" s="18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0"/>
      <c r="C60" s="191"/>
      <c r="D60" s="191"/>
      <c r="E60" s="192"/>
      <c r="F60" s="76"/>
      <c r="G60" s="76"/>
    </row>
    <row r="61" spans="1:7" ht="54" customHeight="1" x14ac:dyDescent="0.3">
      <c r="A61" s="128"/>
      <c r="B61" s="193" t="s">
        <v>95</v>
      </c>
      <c r="C61" s="194"/>
      <c r="D61" s="194"/>
      <c r="E61" s="19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2018-12-26T07:33:41Z</dcterms:modified>
</cp:coreProperties>
</file>