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C38" i="87" l="1"/>
  <c r="C36" i="87"/>
  <c r="C37" i="87"/>
  <c r="C39" i="87"/>
  <c r="C35" i="87"/>
  <c r="D36" i="87"/>
  <c r="D37" i="87"/>
  <c r="D38" i="87"/>
  <c r="D39" i="87"/>
  <c r="D35" i="87"/>
  <c r="C30" i="87" l="1"/>
  <c r="D30" i="87" s="1"/>
  <c r="C31" i="87"/>
  <c r="D31" i="87"/>
  <c r="C29" i="87" l="1"/>
  <c r="D29" i="87" s="1"/>
  <c r="C40" i="87"/>
  <c r="D40" i="87" s="1"/>
  <c r="C32" i="87"/>
  <c r="D32" i="87" s="1"/>
  <c r="C34" i="87"/>
  <c r="D34" i="87" s="1"/>
  <c r="C18" i="87" l="1"/>
  <c r="C11" i="87" l="1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D50" i="90"/>
  <c r="E27" i="90"/>
  <c r="E26" i="90"/>
  <c r="C26" i="90" s="1"/>
  <c r="F26" i="90" s="1"/>
  <c r="E22" i="90"/>
  <c r="C22" i="90" s="1"/>
  <c r="E21" i="90"/>
  <c r="C21" i="90" s="1"/>
  <c r="C20" i="90"/>
  <c r="F20" i="90" s="1"/>
  <c r="E19" i="90"/>
  <c r="D19" i="90"/>
  <c r="C18" i="90"/>
  <c r="F18" i="90" s="1"/>
  <c r="C17" i="90"/>
  <c r="F17" i="90" s="1"/>
  <c r="C12" i="90"/>
  <c r="C25" i="90" s="1"/>
  <c r="F25" i="90" s="1"/>
  <c r="C11" i="90"/>
  <c r="D50" i="89"/>
  <c r="C11" i="89" s="1"/>
  <c r="E27" i="89"/>
  <c r="E26" i="89"/>
  <c r="C26" i="89" s="1"/>
  <c r="F26" i="89" s="1"/>
  <c r="E22" i="89"/>
  <c r="C22" i="89"/>
  <c r="E21" i="89"/>
  <c r="C21" i="89" s="1"/>
  <c r="C20" i="89"/>
  <c r="E19" i="89"/>
  <c r="D19" i="89"/>
  <c r="C18" i="89"/>
  <c r="C17" i="89"/>
  <c r="F17" i="89" s="1"/>
  <c r="C12" i="89"/>
  <c r="C25" i="89" s="1"/>
  <c r="F25" i="89" s="1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 s="1"/>
  <c r="E26" i="85"/>
  <c r="E22" i="85"/>
  <c r="E21" i="85"/>
  <c r="C21" i="85" s="1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C11" i="82" s="1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D50" i="81"/>
  <c r="C11" i="81" s="1"/>
  <c r="E27" i="81"/>
  <c r="D27" i="81" s="1"/>
  <c r="E26" i="81"/>
  <c r="E22" i="81"/>
  <c r="E21" i="81"/>
  <c r="C21" i="81" s="1"/>
  <c r="C20" i="81"/>
  <c r="E19" i="81"/>
  <c r="D19" i="81"/>
  <c r="C18" i="81"/>
  <c r="C17" i="81"/>
  <c r="F17" i="81" s="1"/>
  <c r="C12" i="81"/>
  <c r="C25" i="81" s="1"/>
  <c r="F25" i="81" s="1"/>
  <c r="D50" i="80"/>
  <c r="C11" i="80" s="1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D50" i="79"/>
  <c r="C11" i="79" s="1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D50" i="78"/>
  <c r="C11" i="78" s="1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D50" i="77"/>
  <c r="C11" i="77" s="1"/>
  <c r="E27" i="77"/>
  <c r="D27" i="77" s="1"/>
  <c r="E26" i="77"/>
  <c r="E22" i="77"/>
  <c r="C22" i="77"/>
  <c r="E21" i="77"/>
  <c r="C21" i="77" s="1"/>
  <c r="C20" i="77"/>
  <c r="E19" i="77"/>
  <c r="D19" i="77"/>
  <c r="C18" i="77"/>
  <c r="C17" i="77"/>
  <c r="F17" i="77" s="1"/>
  <c r="C12" i="77"/>
  <c r="C25" i="77" s="1"/>
  <c r="F25" i="77" s="1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 s="1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 s="1"/>
  <c r="E26" i="72"/>
  <c r="E22" i="72"/>
  <c r="E21" i="72"/>
  <c r="C21" i="72" s="1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C11" i="71" s="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F20" i="70" l="1"/>
  <c r="C21" i="70"/>
  <c r="F21" i="70" s="1"/>
  <c r="E18" i="90"/>
  <c r="D20" i="90"/>
  <c r="D20" i="74"/>
  <c r="D33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 s="1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D25" i="87"/>
  <c r="D24" i="87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D28" i="70" s="1"/>
  <c r="C31" i="70" s="1"/>
  <c r="D31" i="70" s="1"/>
  <c r="F23" i="70"/>
  <c r="D21" i="71"/>
  <c r="F21" i="71"/>
  <c r="F28" i="71" s="1"/>
  <c r="D24" i="72"/>
  <c r="D28" i="72" s="1"/>
  <c r="C31" i="72" s="1"/>
  <c r="E31" i="72" s="1"/>
  <c r="F31" i="72" s="1"/>
  <c r="F24" i="72"/>
  <c r="D23" i="72"/>
  <c r="F23" i="72"/>
  <c r="F28" i="72" s="1"/>
  <c r="D22" i="69"/>
  <c r="F22" i="69"/>
  <c r="D24" i="71"/>
  <c r="F24" i="71"/>
  <c r="D23" i="71"/>
  <c r="D28" i="71" s="1"/>
  <c r="C31" i="71" s="1"/>
  <c r="F23" i="71"/>
  <c r="D22" i="71"/>
  <c r="F22" i="71"/>
  <c r="D24" i="73"/>
  <c r="D28" i="73" s="1"/>
  <c r="C31" i="73" s="1"/>
  <c r="D31" i="73" s="1"/>
  <c r="F24" i="73"/>
  <c r="D23" i="73"/>
  <c r="F23" i="73"/>
  <c r="D24" i="74"/>
  <c r="D28" i="74" s="1"/>
  <c r="C31" i="74" s="1"/>
  <c r="D31" i="74" s="1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D28" i="82" s="1"/>
  <c r="C31" i="82" s="1"/>
  <c r="D31" i="82" s="1"/>
  <c r="F21" i="82"/>
  <c r="D22" i="84"/>
  <c r="F22" i="84"/>
  <c r="F28" i="84" s="1"/>
  <c r="D22" i="86"/>
  <c r="F22" i="86"/>
  <c r="D22" i="88"/>
  <c r="F22" i="88"/>
  <c r="D24" i="77"/>
  <c r="F24" i="77"/>
  <c r="D23" i="77"/>
  <c r="F23" i="77"/>
  <c r="F28" i="77" s="1"/>
  <c r="D24" i="78"/>
  <c r="F24" i="78"/>
  <c r="D23" i="78"/>
  <c r="F23" i="78"/>
  <c r="F28" i="78" s="1"/>
  <c r="D24" i="80"/>
  <c r="F24" i="80"/>
  <c r="D23" i="80"/>
  <c r="F23" i="80"/>
  <c r="D24" i="82"/>
  <c r="F24" i="82"/>
  <c r="D23" i="82"/>
  <c r="F23" i="82"/>
  <c r="D24" i="83"/>
  <c r="F24" i="83"/>
  <c r="D23" i="83"/>
  <c r="F23" i="83"/>
  <c r="D24" i="84"/>
  <c r="D28" i="84" s="1"/>
  <c r="C31" i="84" s="1"/>
  <c r="E31" i="84" s="1"/>
  <c r="F31" i="84" s="1"/>
  <c r="F24" i="84"/>
  <c r="D23" i="84"/>
  <c r="F23" i="84"/>
  <c r="D24" i="90"/>
  <c r="D28" i="90" s="1"/>
  <c r="C31" i="90" s="1"/>
  <c r="D31" i="90" s="1"/>
  <c r="F24" i="90"/>
  <c r="D23" i="90"/>
  <c r="F23" i="90"/>
  <c r="F28" i="90" s="1"/>
  <c r="D22" i="75"/>
  <c r="D28" i="75" s="1"/>
  <c r="C31" i="75" s="1"/>
  <c r="F22" i="75"/>
  <c r="D21" i="76"/>
  <c r="F21" i="76"/>
  <c r="D22" i="81"/>
  <c r="D28" i="81" s="1"/>
  <c r="C31" i="81" s="1"/>
  <c r="D31" i="81" s="1"/>
  <c r="F22" i="81"/>
  <c r="D22" i="85"/>
  <c r="F22" i="85"/>
  <c r="D21" i="86"/>
  <c r="D28" i="86" s="1"/>
  <c r="C31" i="86" s="1"/>
  <c r="E31" i="86" s="1"/>
  <c r="F31" i="86" s="1"/>
  <c r="F21" i="86"/>
  <c r="D21" i="88"/>
  <c r="F21" i="88"/>
  <c r="F28" i="88" s="1"/>
  <c r="D23" i="87"/>
  <c r="C26" i="68"/>
  <c r="F26" i="68" s="1"/>
  <c r="F17" i="68"/>
  <c r="D28" i="89"/>
  <c r="C31" i="89" s="1"/>
  <c r="D31" i="89" s="1"/>
  <c r="C28" i="88"/>
  <c r="F28" i="85"/>
  <c r="F28" i="83"/>
  <c r="C28" i="83"/>
  <c r="F28" i="80"/>
  <c r="D28" i="79"/>
  <c r="C31" i="79" s="1"/>
  <c r="D31" i="79" s="1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E28" i="74"/>
  <c r="F28" i="73"/>
  <c r="C28" i="73"/>
  <c r="E28" i="73"/>
  <c r="C28" i="72"/>
  <c r="E28" i="72"/>
  <c r="C28" i="71"/>
  <c r="E28" i="71"/>
  <c r="C28" i="70"/>
  <c r="E28" i="70"/>
  <c r="D26" i="68"/>
  <c r="D25" i="69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 s="1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C12" i="65"/>
  <c r="F12" i="65" s="1"/>
  <c r="E12" i="65"/>
  <c r="E31" i="71" l="1"/>
  <c r="F31" i="71" s="1"/>
  <c r="D31" i="71"/>
  <c r="F28" i="79"/>
  <c r="D28" i="69"/>
  <c r="C31" i="69" s="1"/>
  <c r="E31" i="69" s="1"/>
  <c r="F31" i="69" s="1"/>
  <c r="D28" i="88"/>
  <c r="C31" i="88" s="1"/>
  <c r="D31" i="88" s="1"/>
  <c r="D28" i="85"/>
  <c r="C31" i="85" s="1"/>
  <c r="E31" i="85" s="1"/>
  <c r="F31" i="85" s="1"/>
  <c r="D28" i="76"/>
  <c r="C31" i="76" s="1"/>
  <c r="D28" i="83"/>
  <c r="C31" i="83" s="1"/>
  <c r="D31" i="83" s="1"/>
  <c r="D28" i="80"/>
  <c r="C31" i="80" s="1"/>
  <c r="D31" i="80" s="1"/>
  <c r="D28" i="78"/>
  <c r="C31" i="78" s="1"/>
  <c r="D31" i="78" s="1"/>
  <c r="D28" i="77"/>
  <c r="C31" i="77" s="1"/>
  <c r="D31" i="77" s="1"/>
  <c r="E14" i="65"/>
  <c r="E38" i="65" s="1"/>
  <c r="F28" i="69"/>
  <c r="F28" i="70"/>
  <c r="D38" i="65"/>
  <c r="D39" i="65"/>
  <c r="E31" i="88"/>
  <c r="F31" i="88" s="1"/>
  <c r="D31" i="76"/>
  <c r="E31" i="76"/>
  <c r="F31" i="76" s="1"/>
  <c r="D31" i="75"/>
  <c r="E31" i="75"/>
  <c r="F31" i="75" s="1"/>
  <c r="E31" i="83"/>
  <c r="F31" i="83" s="1"/>
  <c r="E31" i="80"/>
  <c r="F31" i="80" s="1"/>
  <c r="D20" i="66"/>
  <c r="F20" i="66"/>
  <c r="E25" i="68"/>
  <c r="F25" i="68"/>
  <c r="D23" i="68"/>
  <c r="F23" i="68"/>
  <c r="F28" i="68" s="1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31" i="69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28" i="68" l="1"/>
  <c r="C31" i="68" s="1"/>
  <c r="D31" i="68" s="1"/>
  <c r="F23" i="66"/>
  <c r="D23" i="66"/>
  <c r="D22" i="66"/>
  <c r="F22" i="66"/>
  <c r="F39" i="65"/>
  <c r="C26" i="66"/>
  <c r="D21" i="66"/>
  <c r="D26" i="66" s="1"/>
  <c r="F21" i="66"/>
  <c r="D24" i="66"/>
  <c r="F24" i="66"/>
  <c r="E31" i="68"/>
  <c r="F31" i="68" s="1"/>
  <c r="E24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41" i="87"/>
  <c r="E33" i="87" l="1"/>
  <c r="C33" i="87"/>
</calcChain>
</file>

<file path=xl/sharedStrings.xml><?xml version="1.0" encoding="utf-8"?>
<sst xmlns="http://schemas.openxmlformats.org/spreadsheetml/2006/main" count="1272" uniqueCount="159">
  <si>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</si>
  <si>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</si>
  <si>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</si>
  <si>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</si>
  <si>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</si>
  <si>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</si>
  <si>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</si>
  <si>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</si>
  <si>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</si>
  <si>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</si>
  <si>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</si>
  <si>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</si>
  <si>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</si>
  <si>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</si>
  <si>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</si>
  <si>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</si>
  <si>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</si>
  <si>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</si>
  <si>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</si>
  <si>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</si>
  <si>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</si>
  <si>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</si>
  <si>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</si>
  <si>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</si>
  <si>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</si>
  <si>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</si>
  <si>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</si>
  <si>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</si>
  <si>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</si>
  <si>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</si>
  <si>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</si>
  <si>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</si>
  <si>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</si>
  <si>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</si>
  <si>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</si>
  <si>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</si>
  <si>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</si>
  <si>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</si>
  <si>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</si>
  <si>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</si>
  <si>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</si>
  <si>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</si>
  <si>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</si>
  <si>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</si>
  <si>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</si>
  <si>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</si>
  <si>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</si>
  <si>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</si>
  <si>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</si>
  <si>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</si>
  <si>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</si>
  <si>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</si>
  <si>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</si>
  <si>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</si>
  <si>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</si>
  <si>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</si>
  <si>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</si>
  <si>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</si>
  <si>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</si>
  <si>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</si>
  <si>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</si>
  <si>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</si>
  <si>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</si>
  <si>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</si>
  <si>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</si>
  <si>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</si>
  <si>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</si>
  <si>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</si>
  <si>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</si>
  <si>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</si>
  <si>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</si>
  <si>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</si>
  <si>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</si>
  <si>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</si>
  <si>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</si>
  <si>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</si>
  <si>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</si>
  <si>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</si>
  <si>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</si>
  <si>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</si>
  <si>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</si>
  <si>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</si>
  <si>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</si>
  <si>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</si>
  <si>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</si>
  <si>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</si>
  <si>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</si>
  <si>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</si>
  <si>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</si>
  <si>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</si>
  <si>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</si>
  <si>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</si>
  <si>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</si>
  <si>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</si>
  <si>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</si>
  <si>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</si>
  <si>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</si>
  <si>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</si>
  <si>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</si>
  <si>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</si>
  <si>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</si>
  <si>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</si>
  <si>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</si>
  <si>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</si>
  <si>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</si>
  <si>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</si>
  <si>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</si>
  <si>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</si>
  <si>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</si>
  <si>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</si>
  <si>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</si>
  <si>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</si>
  <si>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</si>
  <si>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</si>
  <si>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</si>
  <si>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</si>
  <si>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</si>
  <si>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</si>
  <si>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</si>
  <si>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</si>
  <si>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</si>
  <si>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</si>
  <si>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</si>
  <si>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</si>
  <si>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</si>
  <si>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</si>
  <si>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</si>
  <si>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</si>
  <si>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</si>
  <si>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</si>
  <si>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</si>
  <si>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</si>
  <si>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</si>
  <si>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</si>
  <si>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</si>
  <si>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</si>
  <si>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</si>
  <si>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</si>
  <si>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</si>
  <si>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12</t>
  </si>
  <si>
    <t>Ориентировочный остаток денежных средств с 2018г.</t>
  </si>
  <si>
    <t>3.0</t>
  </si>
  <si>
    <t>3.1</t>
  </si>
  <si>
    <t>3.2</t>
  </si>
  <si>
    <t>3.3</t>
  </si>
  <si>
    <t>3.4</t>
  </si>
  <si>
    <t>Промывка, опрессовка ОС</t>
  </si>
  <si>
    <t>Измерения и испытания в электроустановке</t>
  </si>
  <si>
    <t>Установка дверей на цокольный этаж 2 шт.</t>
  </si>
  <si>
    <t>3.5</t>
  </si>
  <si>
    <t>3.6</t>
  </si>
  <si>
    <t>Установка цокольных окон  ( 12 шт.)</t>
  </si>
  <si>
    <t>песочница</t>
  </si>
  <si>
    <t>светильника (7шт)</t>
  </si>
  <si>
    <t>карусель с сиденьями</t>
  </si>
  <si>
    <t>установка подпорных стоек под козырьки с 1 по 4 под.</t>
  </si>
  <si>
    <t>монтаж козырьков над входами в подъезды 4 шт.</t>
  </si>
  <si>
    <t xml:space="preserve">монтаж козырьков над входами в подъезды </t>
  </si>
  <si>
    <t>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</si>
</sst>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9" t="s">
        <v>41</v>
      </c>
      <c r="F1" s="149"/>
      <c r="G1" s="149"/>
    </row>
    <row r="2" spans="1:7" ht="30.6" customHeight="1" x14ac:dyDescent="0.25">
      <c r="A2" s="150" t="s">
        <v>66</v>
      </c>
      <c r="B2" s="150"/>
      <c r="C2" s="150"/>
      <c r="D2" s="150"/>
      <c r="E2" s="150"/>
      <c r="F2" s="150"/>
      <c r="G2" s="150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1" t="s">
        <v>50</v>
      </c>
      <c r="D4" s="152"/>
      <c r="E4" s="152"/>
      <c r="F4" s="42"/>
    </row>
    <row r="5" spans="1:7" x14ac:dyDescent="0.25">
      <c r="B5" s="9" t="s">
        <v>1</v>
      </c>
      <c r="C5" s="153">
        <v>4</v>
      </c>
      <c r="D5" s="154"/>
      <c r="E5" s="154"/>
      <c r="F5" s="43"/>
    </row>
    <row r="6" spans="1:7" x14ac:dyDescent="0.25">
      <c r="B6" s="10" t="s">
        <v>2</v>
      </c>
      <c r="C6" s="153">
        <v>7505.5</v>
      </c>
      <c r="D6" s="154"/>
      <c r="E6" s="154"/>
      <c r="F6" s="43"/>
    </row>
    <row r="7" spans="1:7" ht="18.75" customHeight="1" x14ac:dyDescent="0.25">
      <c r="B7" s="39" t="s">
        <v>47</v>
      </c>
      <c r="C7" s="146">
        <v>64200</v>
      </c>
      <c r="D7" s="147"/>
      <c r="E7" s="148"/>
      <c r="F7" s="44"/>
    </row>
    <row r="8" spans="1:7" x14ac:dyDescent="0.25">
      <c r="B8" s="56"/>
      <c r="D8" s="38">
        <v>9</v>
      </c>
    </row>
    <row r="9" spans="1:7" x14ac:dyDescent="0.25">
      <c r="A9" s="160" t="s">
        <v>3</v>
      </c>
      <c r="B9" s="161"/>
      <c r="C9" s="161"/>
      <c r="D9" s="161"/>
      <c r="E9" s="162"/>
      <c r="F9" s="162"/>
      <c r="G9" s="162"/>
    </row>
    <row r="10" spans="1:7" ht="65.25" customHeight="1" x14ac:dyDescent="0.25">
      <c r="A10" s="163" t="s">
        <v>4</v>
      </c>
      <c r="B10" s="165" t="s">
        <v>5</v>
      </c>
      <c r="C10" s="167" t="s">
        <v>32</v>
      </c>
      <c r="D10" s="169" t="s">
        <v>43</v>
      </c>
      <c r="E10" s="170"/>
      <c r="F10" s="167" t="s">
        <v>80</v>
      </c>
      <c r="G10" s="171" t="s">
        <v>52</v>
      </c>
    </row>
    <row r="11" spans="1:7" ht="45" customHeight="1" x14ac:dyDescent="0.25">
      <c r="A11" s="164"/>
      <c r="B11" s="166"/>
      <c r="C11" s="168"/>
      <c r="D11" s="37" t="s">
        <v>6</v>
      </c>
      <c r="E11" s="45" t="s">
        <v>42</v>
      </c>
      <c r="F11" s="168"/>
      <c r="G11" s="172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5" t="s">
        <v>35</v>
      </c>
      <c r="C44" s="156"/>
      <c r="D44" s="157">
        <f>D43-(C7/12/C6+(D46)/C6)</f>
        <v>19.403493534057016</v>
      </c>
      <c r="E44" s="158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9" t="s">
        <v>34</v>
      </c>
      <c r="C46" s="159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9.75" customHeight="1" x14ac:dyDescent="0.35">
      <c r="A2" s="177" t="s">
        <v>115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116</v>
      </c>
      <c r="D4" s="179"/>
      <c r="E4" s="179"/>
      <c r="F4" s="74"/>
    </row>
    <row r="5" spans="1:7" ht="19.5" x14ac:dyDescent="0.35">
      <c r="B5" s="73" t="s">
        <v>1</v>
      </c>
      <c r="C5" s="180">
        <v>6</v>
      </c>
      <c r="D5" s="181"/>
      <c r="E5" s="181"/>
      <c r="F5" s="77"/>
    </row>
    <row r="6" spans="1:7" ht="19.5" x14ac:dyDescent="0.35">
      <c r="B6" s="78" t="s">
        <v>2</v>
      </c>
      <c r="C6" s="180">
        <v>3926.2</v>
      </c>
      <c r="D6" s="181"/>
      <c r="E6" s="181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63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.75" customHeight="1" x14ac:dyDescent="0.35">
      <c r="A2" s="177" t="s">
        <v>117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10</v>
      </c>
      <c r="D5" s="181"/>
      <c r="E5" s="181"/>
      <c r="F5" s="77"/>
    </row>
    <row r="6" spans="1:7" ht="19.5" x14ac:dyDescent="0.35">
      <c r="B6" s="78" t="s">
        <v>2</v>
      </c>
      <c r="C6" s="180">
        <v>17699.099999999999</v>
      </c>
      <c r="D6" s="181"/>
      <c r="E6" s="181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4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9" customHeight="1" x14ac:dyDescent="0.35">
      <c r="A2" s="177" t="s">
        <v>118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3240.8</v>
      </c>
      <c r="D6" s="181"/>
      <c r="E6" s="18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7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40.5" customHeight="1" x14ac:dyDescent="0.35">
      <c r="A2" s="177" t="s">
        <v>119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3239.5</v>
      </c>
      <c r="D6" s="181"/>
      <c r="E6" s="18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5.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42" customHeight="1" x14ac:dyDescent="0.35">
      <c r="A2" s="177" t="s">
        <v>120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7</v>
      </c>
      <c r="D5" s="181"/>
      <c r="E5" s="181"/>
      <c r="F5" s="77"/>
    </row>
    <row r="6" spans="1:7" ht="19.5" x14ac:dyDescent="0.35">
      <c r="B6" s="78" t="s">
        <v>2</v>
      </c>
      <c r="C6" s="180">
        <v>13949.96</v>
      </c>
      <c r="D6" s="181"/>
      <c r="E6" s="181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72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7.5" customHeight="1" x14ac:dyDescent="0.35">
      <c r="A2" s="177" t="s">
        <v>121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2</v>
      </c>
      <c r="D5" s="181"/>
      <c r="E5" s="181"/>
      <c r="F5" s="77"/>
    </row>
    <row r="6" spans="1:7" ht="19.5" x14ac:dyDescent="0.35">
      <c r="B6" s="78" t="s">
        <v>2</v>
      </c>
      <c r="C6" s="180">
        <v>3950.5</v>
      </c>
      <c r="D6" s="181"/>
      <c r="E6" s="181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6.2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" customHeight="1" x14ac:dyDescent="0.35">
      <c r="A2" s="177" t="s">
        <v>122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3241.8</v>
      </c>
      <c r="D6" s="181"/>
      <c r="E6" s="181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5.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40.5" customHeight="1" x14ac:dyDescent="0.35">
      <c r="A2" s="177" t="s">
        <v>123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3250.9</v>
      </c>
      <c r="D6" s="181"/>
      <c r="E6" s="181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1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7.5" customHeight="1" x14ac:dyDescent="0.35">
      <c r="A2" s="177" t="s">
        <v>124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3252.6</v>
      </c>
      <c r="D6" s="181"/>
      <c r="E6" s="181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1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40.5" customHeight="1" x14ac:dyDescent="0.35">
      <c r="A2" s="177" t="s">
        <v>125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3248</v>
      </c>
      <c r="D6" s="181"/>
      <c r="E6" s="181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2.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5.25" customHeight="1" x14ac:dyDescent="0.35">
      <c r="A2" s="177" t="s">
        <v>109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6</v>
      </c>
      <c r="D5" s="181"/>
      <c r="E5" s="181"/>
      <c r="F5" s="77"/>
    </row>
    <row r="6" spans="1:7" ht="19.5" x14ac:dyDescent="0.35">
      <c r="B6" s="78" t="s">
        <v>2</v>
      </c>
      <c r="C6" s="180">
        <v>11183.8</v>
      </c>
      <c r="D6" s="181"/>
      <c r="E6" s="181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64.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8.25" customHeight="1" x14ac:dyDescent="0.35">
      <c r="A2" s="177" t="s">
        <v>126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3254.9</v>
      </c>
      <c r="D6" s="181"/>
      <c r="E6" s="181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1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8.25" customHeight="1" x14ac:dyDescent="0.35">
      <c r="A2" s="177" t="s">
        <v>127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3254</v>
      </c>
      <c r="D6" s="181"/>
      <c r="E6" s="181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4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="77" zoomScaleNormal="77" workbookViewId="0">
      <selection activeCell="H15" sqref="H15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3.5703125" style="76" bestFit="1" customWidth="1"/>
    <col min="7" max="7" width="12.85546875" style="76" customWidth="1"/>
    <col min="8" max="16384" width="8.85546875" style="76"/>
  </cols>
  <sheetData>
    <row r="1" spans="1:5" x14ac:dyDescent="0.3">
      <c r="E1" s="139" t="s">
        <v>158</v>
      </c>
    </row>
    <row r="2" spans="1:5" ht="35.25" customHeight="1" x14ac:dyDescent="0.35">
      <c r="A2" s="177" t="s">
        <v>139</v>
      </c>
      <c r="B2" s="177"/>
      <c r="C2" s="177"/>
      <c r="D2" s="177"/>
      <c r="E2" s="177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78" t="s">
        <v>110</v>
      </c>
      <c r="D4" s="179"/>
      <c r="E4" s="179"/>
    </row>
    <row r="5" spans="1:5" ht="19.5" x14ac:dyDescent="0.35">
      <c r="B5" s="73" t="s">
        <v>1</v>
      </c>
      <c r="C5" s="180">
        <v>4</v>
      </c>
      <c r="D5" s="181"/>
      <c r="E5" s="181"/>
    </row>
    <row r="6" spans="1:5" ht="19.5" x14ac:dyDescent="0.35">
      <c r="B6" s="78" t="s">
        <v>2</v>
      </c>
      <c r="C6" s="180">
        <v>7812.8</v>
      </c>
      <c r="D6" s="181"/>
      <c r="E6" s="181"/>
    </row>
    <row r="7" spans="1:5" ht="19.5" x14ac:dyDescent="0.35">
      <c r="B7" s="78" t="s">
        <v>89</v>
      </c>
      <c r="C7" s="79">
        <v>873</v>
      </c>
      <c r="D7" s="80"/>
      <c r="E7" s="81"/>
    </row>
    <row r="8" spans="1:5" ht="39" x14ac:dyDescent="0.3">
      <c r="B8" s="98" t="s">
        <v>96</v>
      </c>
      <c r="C8" s="173">
        <v>97338</v>
      </c>
      <c r="D8" s="174"/>
      <c r="E8" s="175"/>
    </row>
    <row r="9" spans="1:5" ht="19.5" x14ac:dyDescent="0.3">
      <c r="B9" s="108" t="s">
        <v>91</v>
      </c>
      <c r="C9" s="105">
        <v>567843.56999999995</v>
      </c>
      <c r="D9" s="106"/>
      <c r="E9" s="107"/>
    </row>
    <row r="10" spans="1:5" x14ac:dyDescent="0.3">
      <c r="B10" s="87" t="s">
        <v>87</v>
      </c>
      <c r="C10" s="88">
        <v>9.48</v>
      </c>
      <c r="D10" s="66"/>
      <c r="E10" s="46"/>
    </row>
    <row r="11" spans="1:5" x14ac:dyDescent="0.3">
      <c r="B11" s="87" t="s">
        <v>93</v>
      </c>
      <c r="C11" s="88">
        <f>D43*12</f>
        <v>0</v>
      </c>
      <c r="D11" s="66"/>
      <c r="E11" s="46"/>
    </row>
    <row r="12" spans="1:5" x14ac:dyDescent="0.3">
      <c r="B12" s="87" t="s">
        <v>88</v>
      </c>
      <c r="C12" s="89">
        <f>C6*C10*12</f>
        <v>888784.12800000014</v>
      </c>
      <c r="D12" s="66">
        <f>C12/12</f>
        <v>74065.344000000012</v>
      </c>
      <c r="E12" s="46"/>
    </row>
    <row r="13" spans="1:5" x14ac:dyDescent="0.3">
      <c r="A13" s="182"/>
      <c r="B13" s="183"/>
      <c r="C13" s="183"/>
      <c r="D13" s="183"/>
      <c r="E13" s="179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</row>
    <row r="16" spans="1:5" ht="75" x14ac:dyDescent="0.3">
      <c r="A16" s="185"/>
      <c r="B16" s="166"/>
      <c r="C16" s="187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44064.191999999995</v>
      </c>
      <c r="D17" s="15">
        <v>5.64</v>
      </c>
      <c r="E17" s="15">
        <f>C17*12</f>
        <v>528770.304</v>
      </c>
    </row>
    <row r="18" spans="1:5" x14ac:dyDescent="0.3">
      <c r="A18" s="100" t="s">
        <v>10</v>
      </c>
      <c r="B18" s="18" t="s">
        <v>11</v>
      </c>
      <c r="C18" s="15">
        <f>0.67*C6</f>
        <v>5234.576</v>
      </c>
      <c r="D18" s="15">
        <v>0.67</v>
      </c>
      <c r="E18" s="15">
        <f>C18*12</f>
        <v>62814.911999999997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0.17279336473479417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111</v>
      </c>
      <c r="D20" s="15">
        <f>C20/C6</f>
        <v>1.4207454433749744E-2</v>
      </c>
      <c r="E20" s="3">
        <v>1332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170.96250000000001</v>
      </c>
      <c r="D21" s="54">
        <f>C21/C6</f>
        <v>2.1882359717386852E-2</v>
      </c>
      <c r="E21" s="15">
        <f>C7*2.35</f>
        <v>2051.5500000000002</v>
      </c>
    </row>
    <row r="22" spans="1:5" x14ac:dyDescent="0.3">
      <c r="A22" s="118" t="s">
        <v>45</v>
      </c>
      <c r="B22" s="1" t="s">
        <v>85</v>
      </c>
      <c r="C22" s="15">
        <f>E22/12</f>
        <v>117.855</v>
      </c>
      <c r="D22" s="54">
        <f>C22/C6</f>
        <v>1.5084860741347532E-2</v>
      </c>
      <c r="E22" s="15">
        <f>C7*1.62</f>
        <v>1414.26</v>
      </c>
    </row>
    <row r="23" spans="1:5" s="119" customFormat="1" x14ac:dyDescent="0.3">
      <c r="A23" s="118" t="s">
        <v>131</v>
      </c>
      <c r="B23" s="1" t="s">
        <v>37</v>
      </c>
      <c r="C23" s="15">
        <f>C12*12%/12</f>
        <v>8887.8412800000006</v>
      </c>
      <c r="D23" s="15">
        <f>C23/C6</f>
        <v>1.1375999999999999</v>
      </c>
      <c r="E23" s="3">
        <f>C12*12%</f>
        <v>106654.09536000001</v>
      </c>
    </row>
    <row r="24" spans="1:5" ht="37.5" x14ac:dyDescent="0.3">
      <c r="A24" s="118" t="s">
        <v>132</v>
      </c>
      <c r="B24" s="1" t="s">
        <v>83</v>
      </c>
      <c r="C24" s="15">
        <f>C12*0.9%/12</f>
        <v>666.58809600000018</v>
      </c>
      <c r="D24" s="15">
        <f>C24/C6</f>
        <v>8.5320000000000021E-2</v>
      </c>
      <c r="E24" s="3">
        <f>C12*0.9%</f>
        <v>7999.0571520000021</v>
      </c>
    </row>
    <row r="25" spans="1:5" s="119" customFormat="1" x14ac:dyDescent="0.3">
      <c r="A25" s="118" t="s">
        <v>133</v>
      </c>
      <c r="B25" s="1" t="s">
        <v>84</v>
      </c>
      <c r="C25" s="15">
        <f>C12*2.5%/12</f>
        <v>1851.6336000000003</v>
      </c>
      <c r="D25" s="15">
        <f>C25/C6</f>
        <v>0.23700000000000004</v>
      </c>
      <c r="E25" s="3">
        <f>C25*12</f>
        <v>22219.603200000005</v>
      </c>
    </row>
    <row r="26" spans="1:5" s="121" customFormat="1" x14ac:dyDescent="0.3">
      <c r="A26" s="118" t="s">
        <v>134</v>
      </c>
      <c r="B26" s="48" t="s">
        <v>108</v>
      </c>
      <c r="C26" s="49">
        <f>E26/12</f>
        <v>473.20297499999998</v>
      </c>
      <c r="D26" s="49">
        <f>E26/C6/12</f>
        <v>6.0567655002047915E-2</v>
      </c>
      <c r="E26" s="50">
        <f>C9*1%</f>
        <v>5678.4357</v>
      </c>
    </row>
    <row r="27" spans="1:5" s="123" customFormat="1" x14ac:dyDescent="0.3">
      <c r="A27" s="122"/>
      <c r="B27" s="66" t="s">
        <v>135</v>
      </c>
      <c r="C27" s="14">
        <f>SUM(C17:C26)</f>
        <v>62927.851451000002</v>
      </c>
      <c r="D27" s="14">
        <f>SUM(D17:D26)</f>
        <v>8.0544556946293255</v>
      </c>
      <c r="E27" s="14">
        <f>SUM(E17:E26)</f>
        <v>755134.21741200017</v>
      </c>
    </row>
    <row r="28" spans="1:5" ht="37.5" x14ac:dyDescent="0.3">
      <c r="A28" s="118"/>
      <c r="B28" s="90" t="s">
        <v>94</v>
      </c>
      <c r="C28" s="134">
        <f>E28/12</f>
        <v>11137.492548999997</v>
      </c>
      <c r="D28" s="134">
        <f>C28/C6</f>
        <v>1.4255443053706733</v>
      </c>
      <c r="E28" s="134">
        <f>C12-E27</f>
        <v>133649.91058799997</v>
      </c>
    </row>
    <row r="29" spans="1:5" x14ac:dyDescent="0.3">
      <c r="A29" s="120" t="s">
        <v>141</v>
      </c>
      <c r="B29" s="48" t="s">
        <v>146</v>
      </c>
      <c r="C29" s="15">
        <f t="shared" ref="C29:C31" si="1">E29/12</f>
        <v>1666.6666666666667</v>
      </c>
      <c r="D29" s="54">
        <f>C29/C6</f>
        <v>0.21332514164789407</v>
      </c>
      <c r="E29" s="50">
        <v>20000</v>
      </c>
    </row>
    <row r="30" spans="1:5" x14ac:dyDescent="0.3">
      <c r="A30" s="120" t="s">
        <v>142</v>
      </c>
      <c r="B30" s="1" t="s">
        <v>151</v>
      </c>
      <c r="C30" s="15">
        <f t="shared" si="1"/>
        <v>2083.3333333333335</v>
      </c>
      <c r="D30" s="54">
        <f>C30/C6</f>
        <v>0.26665642705986758</v>
      </c>
      <c r="E30" s="3">
        <v>25000</v>
      </c>
    </row>
    <row r="31" spans="1:5" x14ac:dyDescent="0.3">
      <c r="A31" s="120" t="s">
        <v>143</v>
      </c>
      <c r="B31" s="1" t="s">
        <v>147</v>
      </c>
      <c r="C31" s="15">
        <f t="shared" si="1"/>
        <v>635.08416666666665</v>
      </c>
      <c r="D31" s="54">
        <f>C31/C6</f>
        <v>8.1287651887500853E-2</v>
      </c>
      <c r="E31" s="3">
        <v>7621.01</v>
      </c>
    </row>
    <row r="32" spans="1:5" x14ac:dyDescent="0.3">
      <c r="A32" s="120" t="s">
        <v>144</v>
      </c>
      <c r="B32" s="140" t="s">
        <v>157</v>
      </c>
      <c r="C32" s="49">
        <f>E32/12</f>
        <v>6666.666666666667</v>
      </c>
      <c r="D32" s="54">
        <f>C32/C6</f>
        <v>0.85330056659157627</v>
      </c>
      <c r="E32" s="53">
        <v>80000</v>
      </c>
    </row>
    <row r="33" spans="1:6" x14ac:dyDescent="0.3">
      <c r="A33" s="100"/>
      <c r="B33" s="22" t="s">
        <v>136</v>
      </c>
      <c r="C33" s="14">
        <f ca="1">SUM(C29:C40)</f>
        <v>20666.666666666668</v>
      </c>
      <c r="D33" s="14">
        <f>SUM(D29:D32)</f>
        <v>1.4145697871868388</v>
      </c>
      <c r="E33" s="14">
        <f ca="1">SUM(E29:E40)</f>
        <v>345000</v>
      </c>
      <c r="F33" s="135"/>
    </row>
    <row r="34" spans="1:6" x14ac:dyDescent="0.3">
      <c r="A34" s="120" t="s">
        <v>145</v>
      </c>
      <c r="B34" s="141" t="s">
        <v>140</v>
      </c>
      <c r="C34" s="134">
        <f>E34/12</f>
        <v>9044.44</v>
      </c>
      <c r="D34" s="134">
        <f>C34/C6</f>
        <v>1.1576438664755273</v>
      </c>
      <c r="E34" s="134">
        <v>108533.28</v>
      </c>
    </row>
    <row r="35" spans="1:6" s="145" customFormat="1" x14ac:dyDescent="0.3">
      <c r="A35" s="142" t="s">
        <v>149</v>
      </c>
      <c r="B35" s="143" t="s">
        <v>152</v>
      </c>
      <c r="C35" s="144">
        <f>E35/12</f>
        <v>1000</v>
      </c>
      <c r="D35" s="144">
        <f>C6/E35</f>
        <v>0.65106666666666668</v>
      </c>
      <c r="E35" s="144">
        <v>12000</v>
      </c>
    </row>
    <row r="36" spans="1:6" s="145" customFormat="1" x14ac:dyDescent="0.3">
      <c r="A36" s="142"/>
      <c r="B36" s="143" t="s">
        <v>153</v>
      </c>
      <c r="C36" s="144">
        <f t="shared" ref="C36:C39" si="2">E36/12</f>
        <v>583.33333333333337</v>
      </c>
      <c r="D36" s="144">
        <f t="shared" ref="D36:D39" si="3">C7/E36</f>
        <v>0.12471428571428571</v>
      </c>
      <c r="E36" s="144">
        <v>7000</v>
      </c>
    </row>
    <row r="37" spans="1:6" s="145" customFormat="1" x14ac:dyDescent="0.3">
      <c r="A37" s="142"/>
      <c r="B37" s="143" t="s">
        <v>154</v>
      </c>
      <c r="C37" s="144">
        <f t="shared" si="2"/>
        <v>2666.6666666666665</v>
      </c>
      <c r="D37" s="144">
        <f t="shared" si="3"/>
        <v>3.0418124999999998</v>
      </c>
      <c r="E37" s="144">
        <v>32000</v>
      </c>
    </row>
    <row r="38" spans="1:6" s="145" customFormat="1" x14ac:dyDescent="0.3">
      <c r="A38" s="142"/>
      <c r="B38" s="143" t="s">
        <v>155</v>
      </c>
      <c r="C38" s="144">
        <f>E38/12</f>
        <v>666.66666666666663</v>
      </c>
      <c r="D38" s="144">
        <f t="shared" si="3"/>
        <v>70.98044625</v>
      </c>
      <c r="E38" s="144">
        <v>8000</v>
      </c>
    </row>
    <row r="39" spans="1:6" s="145" customFormat="1" x14ac:dyDescent="0.3">
      <c r="A39" s="142"/>
      <c r="B39" s="143" t="s">
        <v>156</v>
      </c>
      <c r="C39" s="144">
        <f t="shared" si="2"/>
        <v>3083.3333333333335</v>
      </c>
      <c r="D39" s="144">
        <f t="shared" si="3"/>
        <v>2.5621621621621624E-4</v>
      </c>
      <c r="E39" s="144">
        <v>37000</v>
      </c>
    </row>
    <row r="40" spans="1:6" ht="22.5" customHeight="1" x14ac:dyDescent="0.3">
      <c r="A40" s="18" t="s">
        <v>150</v>
      </c>
      <c r="B40" s="18" t="s">
        <v>148</v>
      </c>
      <c r="C40" s="15">
        <f>E40/12</f>
        <v>1000</v>
      </c>
      <c r="D40" s="54">
        <f>C40/C6</f>
        <v>0.12799508498873644</v>
      </c>
      <c r="E40" s="15">
        <v>12000</v>
      </c>
      <c r="F40" s="135"/>
    </row>
    <row r="41" spans="1:6" ht="33" customHeight="1" x14ac:dyDescent="0.3">
      <c r="A41" s="100"/>
      <c r="B41" s="155" t="s">
        <v>137</v>
      </c>
      <c r="C41" s="192"/>
      <c r="D41" s="136">
        <f>D27+D33</f>
        <v>9.4690254818161641</v>
      </c>
      <c r="E41" s="133"/>
    </row>
    <row r="42" spans="1:6" x14ac:dyDescent="0.3">
      <c r="A42" s="126"/>
      <c r="B42" s="126"/>
      <c r="C42" s="127"/>
      <c r="D42" s="26"/>
      <c r="E42" s="127"/>
    </row>
    <row r="43" spans="1:6" ht="42" customHeight="1" x14ac:dyDescent="0.3">
      <c r="A43" s="126"/>
      <c r="B43" s="137" t="s">
        <v>138</v>
      </c>
      <c r="C43" s="138"/>
      <c r="D43" s="138"/>
      <c r="E43" s="26"/>
    </row>
    <row r="44" spans="1:6" x14ac:dyDescent="0.3">
      <c r="A44" s="126"/>
      <c r="B44" s="126"/>
      <c r="C44" s="127"/>
      <c r="D44" s="127"/>
      <c r="E44" s="127"/>
    </row>
    <row r="45" spans="1:6" x14ac:dyDescent="0.3">
      <c r="A45" s="128"/>
      <c r="B45" s="210" t="s">
        <v>95</v>
      </c>
      <c r="C45" s="211"/>
      <c r="D45" s="211"/>
      <c r="E45" s="212"/>
    </row>
    <row r="46" spans="1:6" ht="40.5" customHeight="1" x14ac:dyDescent="0.3">
      <c r="A46" s="128"/>
      <c r="B46" s="213"/>
      <c r="C46" s="214"/>
      <c r="D46" s="214"/>
      <c r="E46" s="215"/>
    </row>
    <row r="47" spans="1:6" ht="46.5" customHeight="1" x14ac:dyDescent="0.3">
      <c r="A47" s="57" t="s">
        <v>39</v>
      </c>
      <c r="B47" s="57"/>
      <c r="C47" s="131"/>
      <c r="D47" s="57"/>
      <c r="E47" s="129"/>
    </row>
    <row r="48" spans="1:6" x14ac:dyDescent="0.3">
      <c r="A48" s="126"/>
      <c r="B48" s="126"/>
      <c r="C48" s="131"/>
      <c r="D48" s="127"/>
      <c r="E48" s="127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x14ac:dyDescent="0.3">
      <c r="A52" s="132"/>
      <c r="B52" s="132"/>
      <c r="C52" s="131"/>
      <c r="D52" s="131"/>
      <c r="E52" s="131"/>
    </row>
    <row r="53" spans="1:5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132"/>
      <c r="B58" s="132"/>
      <c r="C58" s="131"/>
      <c r="D58" s="131"/>
      <c r="E58" s="131"/>
    </row>
    <row r="59" spans="1:5" s="75" customFormat="1" x14ac:dyDescent="0.3">
      <c r="A59" s="132"/>
      <c r="B59" s="13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131"/>
      <c r="D89" s="131"/>
      <c r="E89" s="131"/>
    </row>
    <row r="90" spans="1:5" s="75" customFormat="1" x14ac:dyDescent="0.3">
      <c r="A90" s="72"/>
      <c r="B90" s="72"/>
      <c r="C90" s="131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  <row r="94" spans="1:5" s="75" customFormat="1" x14ac:dyDescent="0.3">
      <c r="A94" s="72"/>
      <c r="B94" s="72"/>
      <c r="C94" s="72"/>
      <c r="D94" s="131"/>
      <c r="E94" s="131"/>
    </row>
    <row r="95" spans="1:5" s="75" customFormat="1" x14ac:dyDescent="0.3">
      <c r="A95" s="72"/>
      <c r="B95" s="72"/>
      <c r="C95" s="72"/>
      <c r="D95" s="131"/>
      <c r="E95" s="131"/>
    </row>
  </sheetData>
  <mergeCells count="12">
    <mergeCell ref="B41:C41"/>
    <mergeCell ref="B45:E46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40.5" customHeight="1" x14ac:dyDescent="0.35">
      <c r="A2" s="177" t="s">
        <v>128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9</v>
      </c>
      <c r="D5" s="181"/>
      <c r="E5" s="181"/>
      <c r="F5" s="77"/>
    </row>
    <row r="6" spans="1:7" ht="19.5" x14ac:dyDescent="0.35">
      <c r="B6" s="78" t="s">
        <v>2</v>
      </c>
      <c r="C6" s="180">
        <v>17806.240000000002</v>
      </c>
      <c r="D6" s="181"/>
      <c r="E6" s="181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.75" customHeight="1" x14ac:dyDescent="0.35">
      <c r="A2" s="177" t="s">
        <v>129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9</v>
      </c>
      <c r="D5" s="181"/>
      <c r="E5" s="181"/>
      <c r="F5" s="77"/>
    </row>
    <row r="6" spans="1:7" ht="19.5" x14ac:dyDescent="0.35">
      <c r="B6" s="78" t="s">
        <v>2</v>
      </c>
      <c r="C6" s="180">
        <v>17771.009999999998</v>
      </c>
      <c r="D6" s="181"/>
      <c r="E6" s="181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5.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.75" customHeight="1" x14ac:dyDescent="0.35">
      <c r="A2" s="177" t="s">
        <v>130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3213.97</v>
      </c>
      <c r="D6" s="181"/>
      <c r="E6" s="18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66.7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9" t="s">
        <v>41</v>
      </c>
      <c r="F1" s="149"/>
      <c r="G1" s="149"/>
    </row>
    <row r="2" spans="1:7" ht="50.25" customHeight="1" x14ac:dyDescent="0.35">
      <c r="A2" s="177" t="s">
        <v>100</v>
      </c>
      <c r="B2" s="177"/>
      <c r="C2" s="177"/>
      <c r="D2" s="177"/>
      <c r="E2" s="177"/>
      <c r="F2" s="177"/>
      <c r="G2" s="17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8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80">
        <v>4</v>
      </c>
      <c r="D5" s="181"/>
      <c r="E5" s="181"/>
      <c r="F5" s="77"/>
      <c r="G5" s="75"/>
    </row>
    <row r="6" spans="1:7" s="76" customFormat="1" ht="19.5" x14ac:dyDescent="0.35">
      <c r="A6" s="72"/>
      <c r="B6" s="78" t="s">
        <v>2</v>
      </c>
      <c r="C6" s="200">
        <v>2256.3000000000002</v>
      </c>
      <c r="D6" s="201"/>
      <c r="E6" s="201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3"/>
      <c r="D8" s="174"/>
      <c r="E8" s="175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8"/>
      <c r="B13" s="209"/>
      <c r="C13" s="209"/>
      <c r="D13" s="209"/>
      <c r="E13" s="152"/>
      <c r="F13" s="152"/>
      <c r="G13" s="152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 x14ac:dyDescent="0.25">
      <c r="A16" s="164"/>
      <c r="B16" s="166"/>
      <c r="C16" s="168"/>
      <c r="D16" s="37" t="s">
        <v>6</v>
      </c>
      <c r="E16" s="45" t="s">
        <v>42</v>
      </c>
      <c r="F16" s="168"/>
      <c r="G16" s="172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5"/>
      <c r="C46" s="156"/>
      <c r="D46" s="157"/>
      <c r="E46" s="158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9" t="s">
        <v>34</v>
      </c>
      <c r="C48" s="159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2"/>
      <c r="C52" s="203"/>
      <c r="D52" s="203"/>
      <c r="E52" s="204"/>
      <c r="F52" s="6"/>
      <c r="G52" s="6"/>
    </row>
    <row r="53" spans="1:7" ht="52.5" customHeight="1" x14ac:dyDescent="0.25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9" t="s">
        <v>41</v>
      </c>
      <c r="F1" s="149"/>
      <c r="G1" s="149"/>
    </row>
    <row r="2" spans="1:7" ht="50.25" customHeight="1" x14ac:dyDescent="0.35">
      <c r="A2" s="177" t="s">
        <v>105</v>
      </c>
      <c r="B2" s="177"/>
      <c r="C2" s="177"/>
      <c r="D2" s="177"/>
      <c r="E2" s="177"/>
      <c r="F2" s="177"/>
      <c r="G2" s="17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8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80">
        <v>4</v>
      </c>
      <c r="D5" s="181"/>
      <c r="E5" s="181"/>
      <c r="F5" s="77"/>
      <c r="G5" s="75"/>
    </row>
    <row r="6" spans="1:7" s="76" customFormat="1" ht="19.5" x14ac:dyDescent="0.35">
      <c r="A6" s="72"/>
      <c r="B6" s="78" t="s">
        <v>2</v>
      </c>
      <c r="C6" s="180">
        <v>7165.3</v>
      </c>
      <c r="D6" s="181"/>
      <c r="E6" s="181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3"/>
      <c r="D8" s="174"/>
      <c r="E8" s="175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8"/>
      <c r="B13" s="209"/>
      <c r="C13" s="209"/>
      <c r="D13" s="209"/>
      <c r="E13" s="152"/>
      <c r="F13" s="152"/>
      <c r="G13" s="152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 x14ac:dyDescent="0.25">
      <c r="A16" s="164"/>
      <c r="B16" s="166"/>
      <c r="C16" s="168"/>
      <c r="D16" s="94" t="s">
        <v>6</v>
      </c>
      <c r="E16" s="45" t="s">
        <v>42</v>
      </c>
      <c r="F16" s="168"/>
      <c r="G16" s="172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5"/>
      <c r="C48" s="156"/>
      <c r="D48" s="157"/>
      <c r="E48" s="158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9" t="s">
        <v>34</v>
      </c>
      <c r="C50" s="159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2"/>
      <c r="C60" s="203"/>
      <c r="D60" s="203"/>
      <c r="E60" s="204"/>
      <c r="F60" s="6"/>
      <c r="G60" s="6"/>
    </row>
    <row r="61" spans="1:7" ht="52.5" customHeight="1" x14ac:dyDescent="0.25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3.75" customHeight="1" x14ac:dyDescent="0.35">
      <c r="A2" s="177" t="s">
        <v>106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9</v>
      </c>
      <c r="D5" s="181"/>
      <c r="E5" s="181"/>
      <c r="F5" s="77"/>
    </row>
    <row r="6" spans="1:7" ht="19.5" x14ac:dyDescent="0.35">
      <c r="B6" s="78" t="s">
        <v>2</v>
      </c>
      <c r="C6" s="180">
        <v>18162.099999999999</v>
      </c>
      <c r="D6" s="181"/>
      <c r="E6" s="181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4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.75" customHeight="1" x14ac:dyDescent="0.35">
      <c r="A2" s="177" t="s">
        <v>111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7</v>
      </c>
      <c r="D5" s="181"/>
      <c r="E5" s="181"/>
      <c r="F5" s="77"/>
    </row>
    <row r="6" spans="1:7" ht="19.5" x14ac:dyDescent="0.35">
      <c r="B6" s="78" t="s">
        <v>2</v>
      </c>
      <c r="C6" s="180">
        <v>12392.69</v>
      </c>
      <c r="D6" s="181"/>
      <c r="E6" s="181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6.2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.75" customHeight="1" x14ac:dyDescent="0.35">
      <c r="A2" s="177" t="s">
        <v>112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5</v>
      </c>
      <c r="D5" s="181"/>
      <c r="E5" s="181"/>
      <c r="F5" s="77"/>
    </row>
    <row r="6" spans="1:7" ht="19.5" x14ac:dyDescent="0.35">
      <c r="B6" s="78" t="s">
        <v>2</v>
      </c>
      <c r="C6" s="180">
        <v>9285.86</v>
      </c>
      <c r="D6" s="181"/>
      <c r="E6" s="181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63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6.75" customHeight="1" x14ac:dyDescent="0.35">
      <c r="A2" s="177" t="s">
        <v>113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3183</v>
      </c>
      <c r="D6" s="181"/>
      <c r="E6" s="18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6.25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6" t="s">
        <v>41</v>
      </c>
      <c r="F1" s="176"/>
      <c r="G1" s="176"/>
    </row>
    <row r="2" spans="1:7" ht="37.5" customHeight="1" x14ac:dyDescent="0.35">
      <c r="A2" s="177" t="s">
        <v>114</v>
      </c>
      <c r="B2" s="177"/>
      <c r="C2" s="177"/>
      <c r="D2" s="177"/>
      <c r="E2" s="177"/>
      <c r="F2" s="177"/>
      <c r="G2" s="17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8" t="s">
        <v>110</v>
      </c>
      <c r="D4" s="179"/>
      <c r="E4" s="179"/>
      <c r="F4" s="74"/>
    </row>
    <row r="5" spans="1:7" ht="19.5" x14ac:dyDescent="0.35">
      <c r="B5" s="73" t="s">
        <v>1</v>
      </c>
      <c r="C5" s="180">
        <v>1</v>
      </c>
      <c r="D5" s="181"/>
      <c r="E5" s="181"/>
      <c r="F5" s="77"/>
    </row>
    <row r="6" spans="1:7" ht="19.5" x14ac:dyDescent="0.35">
      <c r="B6" s="78" t="s">
        <v>2</v>
      </c>
      <c r="C6" s="180">
        <v>3259.2</v>
      </c>
      <c r="D6" s="181"/>
      <c r="E6" s="18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3"/>
      <c r="D8" s="174"/>
      <c r="E8" s="175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2"/>
      <c r="B13" s="183"/>
      <c r="C13" s="183"/>
      <c r="D13" s="183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 x14ac:dyDescent="0.3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5"/>
      <c r="C48" s="192"/>
      <c r="D48" s="157"/>
      <c r="E48" s="15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3" t="s">
        <v>34</v>
      </c>
      <c r="C50" s="19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4"/>
      <c r="C60" s="195"/>
      <c r="D60" s="195"/>
      <c r="E60" s="196"/>
      <c r="F60" s="76"/>
      <c r="G60" s="76"/>
    </row>
    <row r="61" spans="1:7" ht="54" customHeight="1" x14ac:dyDescent="0.3">
      <c r="A61" s="128"/>
      <c r="B61" s="197" t="s">
        <v>95</v>
      </c>
      <c r="C61" s="198"/>
      <c r="D61" s="198"/>
      <c r="E61" s="19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2019-05-27T02:38:52Z</dcterms:modified>
</cp:coreProperties>
</file>