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5236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<sst xmlns="http://schemas.openxmlformats.org/spreadsheetml/2006/main" count="67" uniqueCount="67">
  <si>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</si>
  <si>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</si>
  <si>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</si>
  <si>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</si>
  <si>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</si>
  <si>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</si>
  <si>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</si>
  <si>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</si>
  <si>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</si>
  <si>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</si>
  <si>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</si>
  <si>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</si>
  <si>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</si>
  <si>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</si>
  <si>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</si>
  <si>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</si>
  <si>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</si>
  <si>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</si>
  <si>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</si>
  <si>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</si>
  <si>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</si>
  <si>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</si>
  <si>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</si>
  <si>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</si>
  <si>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</si>
  <si>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</si>
  <si>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</si>
  <si>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</si>
  <si>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</si>
  <si>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</si>
  <si>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</si>
  <si>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</si>
  <si>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</si>
  <si>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Снятие показаний общедомового прибора учета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</si>
  <si>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</si>
  <si>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</si>
  <si>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</si>
  <si>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</si>
  <si>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</si>
  <si>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</si>
  <si>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</si>
  <si>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</si>
  <si>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</si>
  <si>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</si>
  <si>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</si>
  <si>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</si>
  <si>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</si>
  <si>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</si>
  <si>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Сопротивление изоляции (замеры электробезопасности)</t>
  </si>
  <si>
    <t>Герметизация теплового ввода (гидрозатвор)</t>
  </si>
  <si>
    <t>ТТК</t>
  </si>
  <si>
    <t>За счет прочих средств (по предоставлению протокола собственников)</t>
  </si>
  <si>
    <t>Задоженность (-), переплата (+) по состоянию на 01.01.2018</t>
  </si>
  <si>
    <t>сумма в месяц, 
руб</t>
  </si>
  <si>
    <t>План работ и услуг по содержанию и ремонту общего имущества МКД на 2018 год по адресу:                                         Кавалерийская, 11</t>
  </si>
  <si>
    <t>Дератизация подвального помещения (1260)</t>
  </si>
  <si>
    <t>Дезинсекция (1260)</t>
  </si>
  <si>
    <t>Восстановление теплоизоляции Ø89-24м, Ø76-12м, Ø50-30м</t>
  </si>
  <si>
    <t>Краны Ø15-20шт, Ø20-20шт., Ø25-12шт.</t>
  </si>
  <si>
    <t>Кальник А.А.</t>
  </si>
  <si>
    <t>Оранжевый слон</t>
  </si>
  <si>
    <t>Дианет</t>
  </si>
  <si>
    <t>Установка видеонаблюдения</t>
  </si>
  <si>
    <t>Доходы от прочих организаций зачисляемые на дом:</t>
  </si>
  <si>
    <t>Ремонт межпанельных швов 35м</t>
  </si>
  <si>
    <t>Фрянов В.В.</t>
  </si>
  <si>
    <t>УВД по г. Барнаулу 7 отделение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</si>
</sst>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readingOrder="1"/>
      <protection/>
    </xf>
    <xf numFmtId="49" fontId="6" fillId="0" borderId="11" xfId="0" applyNumberFormat="1" applyFont="1" applyBorder="1" applyAlignment="1" applyProtection="1">
      <alignment readingOrder="1"/>
      <protection/>
    </xf>
    <xf numFmtId="49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0" fillId="0" borderId="0" xfId="0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14" fillId="0" borderId="11" xfId="0" applyNumberFormat="1" applyFont="1" applyBorder="1" applyAlignment="1" applyProtection="1">
      <alignment wrapText="1"/>
      <protection/>
    </xf>
    <xf numFmtId="2" fontId="13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2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/>
      <protection/>
    </xf>
    <xf numFmtId="49" fontId="13" fillId="0" borderId="13" xfId="0" applyNumberFormat="1" applyFont="1" applyBorder="1" applyAlignment="1" applyProtection="1">
      <alignment wrapText="1"/>
      <protection/>
    </xf>
    <xf numFmtId="0" fontId="51" fillId="0" borderId="11" xfId="0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wrapText="1"/>
      <protection/>
    </xf>
    <xf numFmtId="2" fontId="14" fillId="0" borderId="11" xfId="0" applyNumberFormat="1" applyFont="1" applyBorder="1" applyAlignment="1" applyProtection="1">
      <alignment horizontal="center"/>
      <protection locked="0"/>
    </xf>
    <xf numFmtId="49" fontId="14" fillId="0" borderId="11" xfId="0" applyNumberFormat="1" applyFont="1" applyBorder="1" applyAlignment="1" applyProtection="1">
      <alignment wrapText="1"/>
      <protection locked="0"/>
    </xf>
    <xf numFmtId="49" fontId="14" fillId="0" borderId="11" xfId="0" applyNumberFormat="1" applyFont="1" applyBorder="1" applyAlignment="1" applyProtection="1">
      <alignment vertical="center" wrapText="1"/>
      <protection locked="0"/>
    </xf>
    <xf numFmtId="2" fontId="14" fillId="32" borderId="11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left" vertical="center" wrapText="1"/>
      <protection locked="0"/>
    </xf>
    <xf numFmtId="2" fontId="14" fillId="0" borderId="11" xfId="0" applyNumberFormat="1" applyFont="1" applyBorder="1" applyAlignment="1" applyProtection="1">
      <alignment horizontal="center" vertical="center"/>
      <protection/>
    </xf>
    <xf numFmtId="2" fontId="14" fillId="0" borderId="11" xfId="0" applyNumberFormat="1" applyFont="1" applyBorder="1" applyAlignment="1" applyProtection="1">
      <alignment horizontal="center" vertical="center"/>
      <protection locked="0"/>
    </xf>
    <xf numFmtId="2" fontId="14" fillId="32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2" fontId="13" fillId="0" borderId="11" xfId="0" applyNumberFormat="1" applyFont="1" applyFill="1" applyBorder="1" applyAlignment="1" applyProtection="1">
      <alignment wrapText="1"/>
      <protection/>
    </xf>
    <xf numFmtId="49" fontId="13" fillId="0" borderId="11" xfId="0" applyNumberFormat="1" applyFont="1" applyBorder="1" applyAlignment="1" applyProtection="1">
      <alignment wrapText="1"/>
      <protection/>
    </xf>
    <xf numFmtId="2" fontId="12" fillId="0" borderId="11" xfId="0" applyNumberFormat="1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2" fontId="13" fillId="0" borderId="11" xfId="0" applyNumberFormat="1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/>
      <protection/>
    </xf>
    <xf numFmtId="49" fontId="13" fillId="0" borderId="11" xfId="0" applyNumberFormat="1" applyFont="1" applyBorder="1" applyAlignment="1" applyProtection="1">
      <alignment/>
      <protection/>
    </xf>
    <xf numFmtId="2" fontId="13" fillId="32" borderId="11" xfId="0" applyNumberFormat="1" applyFont="1" applyFill="1" applyBorder="1" applyAlignment="1" applyProtection="1">
      <alignment horizontal="center"/>
      <protection/>
    </xf>
    <xf numFmtId="2" fontId="14" fillId="32" borderId="11" xfId="0" applyNumberFormat="1" applyFont="1" applyFill="1" applyBorder="1" applyAlignment="1" applyProtection="1">
      <alignment horizontal="center"/>
      <protection locked="0"/>
    </xf>
    <xf numFmtId="2" fontId="13" fillId="32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center"/>
      <protection/>
    </xf>
    <xf numFmtId="49" fontId="13" fillId="0" borderId="11" xfId="0" applyNumberFormat="1" applyFont="1" applyBorder="1" applyAlignment="1" applyProtection="1">
      <alignment horizontal="center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 readingOrder="1"/>
      <protection locked="0"/>
    </xf>
    <xf numFmtId="0" fontId="12" fillId="0" borderId="15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readingOrder="1"/>
      <protection/>
    </xf>
    <xf numFmtId="0" fontId="4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readingOrder="1"/>
      <protection/>
    </xf>
    <xf numFmtId="0" fontId="4" fillId="0" borderId="11" xfId="0" applyFont="1" applyBorder="1" applyAlignment="1" applyProtection="1">
      <alignment horizontal="left"/>
      <protection/>
    </xf>
    <xf numFmtId="2" fontId="11" fillId="0" borderId="13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49" fontId="13" fillId="0" borderId="13" xfId="0" applyNumberFormat="1" applyFont="1" applyBorder="1" applyAlignment="1" applyProtection="1">
      <alignment wrapText="1"/>
      <protection/>
    </xf>
    <xf numFmtId="0" fontId="51" fillId="0" borderId="17" xfId="0" applyFont="1" applyBorder="1" applyAlignment="1" applyProtection="1">
      <alignment/>
      <protection/>
    </xf>
    <xf numFmtId="2" fontId="13" fillId="0" borderId="13" xfId="0" applyNumberFormat="1" applyFont="1" applyBorder="1" applyAlignment="1" applyProtection="1">
      <alignment horizontal="center"/>
      <protection/>
    </xf>
    <xf numFmtId="2" fontId="13" fillId="0" borderId="17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 wrapText="1" readingOrder="1"/>
      <protection/>
    </xf>
    <xf numFmtId="49" fontId="3" fillId="0" borderId="15" xfId="0" applyNumberFormat="1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5" xfId="0" applyFont="1" applyBorder="1" applyAlignment="1" applyProtection="1">
      <alignment horizontal="center" vertical="center" wrapText="1" readingOrder="1"/>
      <protection/>
    </xf>
    <xf numFmtId="0" fontId="12" fillId="0" borderId="13" xfId="0" applyFont="1" applyBorder="1" applyAlignment="1" applyProtection="1">
      <alignment horizontal="center" vertical="center" wrapText="1" readingOrder="1"/>
      <protection/>
    </xf>
    <xf numFmtId="0" fontId="12" fillId="0" borderId="17" xfId="0" applyFont="1" applyBorder="1" applyAlignment="1" applyProtection="1">
      <alignment horizontal="center" vertical="center" wrapText="1" readingOrder="1"/>
      <protection/>
    </xf>
    <xf numFmtId="0" fontId="33" fillId="32" borderId="0" xfId="0" applyFont="1" applyFill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31482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6810375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431482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6810375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9">
      <selection activeCell="D28" sqref="D28"/>
    </sheetView>
  </sheetViews>
  <sheetFormatPr defaultColWidth="8.8515625" defaultRowHeight="15"/>
  <cols>
    <col min="1" max="1" width="5.00390625" style="59" customWidth="1"/>
    <col min="2" max="2" width="48.140625" style="1" customWidth="1"/>
    <col min="3" max="3" width="10.421875" style="1" customWidth="1"/>
    <col min="4" max="4" width="10.7109375" style="1" customWidth="1"/>
    <col min="5" max="5" width="14.00390625" style="1" customWidth="1"/>
    <col min="6" max="6" width="13.8515625" style="1" customWidth="1"/>
    <col min="7" max="7" width="17.57421875" style="2" customWidth="1"/>
    <col min="8" max="16384" width="8.8515625" style="3" customWidth="1"/>
  </cols>
  <sheetData>
    <row r="1" spans="5:7" ht="15">
      <c r="E1" s="71" t="s">
        <v>41</v>
      </c>
      <c r="F1" s="71"/>
      <c r="G1" s="71"/>
    </row>
    <row r="2" spans="1:7" ht="30" customHeight="1">
      <c r="A2" s="72" t="s">
        <v>54</v>
      </c>
      <c r="B2" s="72"/>
      <c r="C2" s="72"/>
      <c r="D2" s="72"/>
      <c r="E2" s="72"/>
      <c r="F2" s="72"/>
      <c r="G2" s="72"/>
    </row>
    <row r="3" spans="2:6" ht="15.75">
      <c r="B3" s="4"/>
      <c r="C3" s="5"/>
      <c r="D3" s="5"/>
      <c r="E3" s="5"/>
      <c r="F3" s="5"/>
    </row>
    <row r="4" spans="2:6" ht="15">
      <c r="B4" s="6" t="s">
        <v>0</v>
      </c>
      <c r="C4" s="73" t="s">
        <v>37</v>
      </c>
      <c r="D4" s="74"/>
      <c r="E4" s="74"/>
      <c r="F4" s="14"/>
    </row>
    <row r="5" spans="2:6" ht="15">
      <c r="B5" s="6" t="s">
        <v>1</v>
      </c>
      <c r="C5" s="75">
        <v>8</v>
      </c>
      <c r="D5" s="76"/>
      <c r="E5" s="76"/>
      <c r="F5" s="15"/>
    </row>
    <row r="6" spans="2:6" ht="15">
      <c r="B6" s="7" t="s">
        <v>2</v>
      </c>
      <c r="C6" s="75">
        <v>5757.8</v>
      </c>
      <c r="D6" s="76"/>
      <c r="E6" s="76"/>
      <c r="F6" s="15"/>
    </row>
    <row r="7" spans="2:6" ht="26.25" customHeight="1">
      <c r="B7" s="68" t="s">
        <v>52</v>
      </c>
      <c r="C7" s="77">
        <v>-155147</v>
      </c>
      <c r="D7" s="78"/>
      <c r="E7" s="79"/>
      <c r="F7" s="16"/>
    </row>
    <row r="8" spans="2:4" ht="15">
      <c r="B8" s="96"/>
      <c r="D8" s="97">
        <v>9.5</v>
      </c>
    </row>
    <row r="9" spans="1:7" ht="15">
      <c r="A9" s="86" t="s">
        <v>3</v>
      </c>
      <c r="B9" s="87"/>
      <c r="C9" s="87"/>
      <c r="D9" s="87"/>
      <c r="E9" s="74"/>
      <c r="F9" s="74"/>
      <c r="G9" s="74"/>
    </row>
    <row r="10" spans="1:7" ht="31.5" customHeight="1">
      <c r="A10" s="88" t="s">
        <v>4</v>
      </c>
      <c r="B10" s="90" t="s">
        <v>5</v>
      </c>
      <c r="C10" s="92" t="s">
        <v>53</v>
      </c>
      <c r="D10" s="94" t="s">
        <v>44</v>
      </c>
      <c r="E10" s="95"/>
      <c r="F10" s="92" t="s">
        <v>43</v>
      </c>
      <c r="G10" s="69" t="s">
        <v>51</v>
      </c>
    </row>
    <row r="11" spans="1:7" ht="70.5" customHeight="1">
      <c r="A11" s="89"/>
      <c r="B11" s="91"/>
      <c r="C11" s="93"/>
      <c r="D11" s="17" t="s">
        <v>6</v>
      </c>
      <c r="E11" s="17" t="s">
        <v>42</v>
      </c>
      <c r="F11" s="93"/>
      <c r="G11" s="70"/>
    </row>
    <row r="12" spans="1:7" ht="27" customHeight="1">
      <c r="A12" s="60" t="s">
        <v>7</v>
      </c>
      <c r="B12" s="23" t="s">
        <v>32</v>
      </c>
      <c r="C12" s="24">
        <f>D12*C6</f>
        <v>26716.192</v>
      </c>
      <c r="D12" s="24">
        <v>4.64</v>
      </c>
      <c r="E12" s="25">
        <f>C12*12</f>
        <v>320594.304</v>
      </c>
      <c r="F12" s="25">
        <f>C12*12</f>
        <v>320594.304</v>
      </c>
      <c r="G12" s="26"/>
    </row>
    <row r="13" spans="1:7" ht="24" customHeight="1">
      <c r="A13" s="27" t="s">
        <v>8</v>
      </c>
      <c r="B13" s="28" t="s">
        <v>9</v>
      </c>
      <c r="C13" s="25"/>
      <c r="D13" s="25"/>
      <c r="E13" s="25"/>
      <c r="F13" s="25"/>
      <c r="G13" s="29"/>
    </row>
    <row r="14" spans="1:7" ht="15.75">
      <c r="A14" s="61" t="s">
        <v>10</v>
      </c>
      <c r="B14" s="31" t="s">
        <v>11</v>
      </c>
      <c r="C14" s="25">
        <f>0.47*C6</f>
        <v>2706.1659999999997</v>
      </c>
      <c r="D14" s="25">
        <f>C14/C6</f>
        <v>0.4699999999999999</v>
      </c>
      <c r="E14" s="25">
        <f>C14*12</f>
        <v>32473.992</v>
      </c>
      <c r="F14" s="25">
        <f>C14*12</f>
        <v>32473.992</v>
      </c>
      <c r="G14" s="32"/>
    </row>
    <row r="15" spans="1:7" ht="19.5" customHeight="1">
      <c r="A15" s="61" t="s">
        <v>12</v>
      </c>
      <c r="B15" s="31" t="s">
        <v>33</v>
      </c>
      <c r="C15" s="25">
        <v>1350</v>
      </c>
      <c r="D15" s="25">
        <f>C15/C6</f>
        <v>0.234464552433221</v>
      </c>
      <c r="E15" s="25">
        <f>C15*12</f>
        <v>16200</v>
      </c>
      <c r="F15" s="25">
        <f>C15*12</f>
        <v>16200</v>
      </c>
      <c r="G15" s="32"/>
    </row>
    <row r="16" spans="1:7" ht="19.5" customHeight="1">
      <c r="A16" s="62" t="s">
        <v>13</v>
      </c>
      <c r="B16" s="33" t="s">
        <v>55</v>
      </c>
      <c r="C16" s="25">
        <f aca="true" t="shared" si="0" ref="C16:C27">E16/12</f>
        <v>222.6</v>
      </c>
      <c r="D16" s="25">
        <f>C16/C6</f>
        <v>0.03866059953454444</v>
      </c>
      <c r="E16" s="32">
        <v>2671.2</v>
      </c>
      <c r="F16" s="25">
        <v>2671.2</v>
      </c>
      <c r="G16" s="32"/>
    </row>
    <row r="17" spans="1:7" ht="15.75">
      <c r="A17" s="62" t="s">
        <v>14</v>
      </c>
      <c r="B17" s="33" t="s">
        <v>56</v>
      </c>
      <c r="C17" s="25">
        <f t="shared" si="0"/>
        <v>315</v>
      </c>
      <c r="D17" s="25">
        <f>C17/C6</f>
        <v>0.05470839556775157</v>
      </c>
      <c r="E17" s="32">
        <v>3780</v>
      </c>
      <c r="F17" s="25">
        <v>3780</v>
      </c>
      <c r="G17" s="32"/>
    </row>
    <row r="18" spans="1:7" ht="15.75">
      <c r="A18" s="62" t="s">
        <v>46</v>
      </c>
      <c r="B18" s="33" t="s">
        <v>49</v>
      </c>
      <c r="C18" s="25">
        <f t="shared" si="0"/>
        <v>416.6666666666667</v>
      </c>
      <c r="D18" s="25">
        <f>C18/C6</f>
        <v>0.072365602602846</v>
      </c>
      <c r="E18" s="32">
        <v>5000</v>
      </c>
      <c r="F18" s="25">
        <v>5000</v>
      </c>
      <c r="G18" s="32"/>
    </row>
    <row r="19" spans="1:7" ht="15.75">
      <c r="A19" s="62" t="s">
        <v>15</v>
      </c>
      <c r="B19" s="33" t="s">
        <v>38</v>
      </c>
      <c r="C19" s="25">
        <f t="shared" si="0"/>
        <v>4166.666666666667</v>
      </c>
      <c r="D19" s="25">
        <f>C19/C6</f>
        <v>0.72365602602846</v>
      </c>
      <c r="E19" s="32">
        <v>50000</v>
      </c>
      <c r="F19" s="25">
        <v>0</v>
      </c>
      <c r="G19" s="32">
        <v>50000</v>
      </c>
    </row>
    <row r="20" spans="1:7" ht="15.75">
      <c r="A20" s="62" t="s">
        <v>16</v>
      </c>
      <c r="B20" s="33" t="s">
        <v>62</v>
      </c>
      <c r="C20" s="25">
        <f t="shared" si="0"/>
        <v>8700</v>
      </c>
      <c r="D20" s="25">
        <f>C20/C6</f>
        <v>1.5109937823474242</v>
      </c>
      <c r="E20" s="32">
        <v>104400</v>
      </c>
      <c r="F20" s="25">
        <v>0</v>
      </c>
      <c r="G20" s="32">
        <v>104400</v>
      </c>
    </row>
    <row r="21" spans="1:7" s="18" customFormat="1" ht="32.25" customHeight="1">
      <c r="A21" s="36" t="s">
        <v>17</v>
      </c>
      <c r="B21" s="34" t="s">
        <v>48</v>
      </c>
      <c r="C21" s="38">
        <f t="shared" si="0"/>
        <v>666.6666666666666</v>
      </c>
      <c r="D21" s="38">
        <f>C21/C6</f>
        <v>0.11578496416455358</v>
      </c>
      <c r="E21" s="40">
        <v>8000</v>
      </c>
      <c r="F21" s="40">
        <v>8000</v>
      </c>
      <c r="G21" s="39"/>
    </row>
    <row r="22" spans="1:7" s="21" customFormat="1" ht="33" customHeight="1">
      <c r="A22" s="36" t="s">
        <v>18</v>
      </c>
      <c r="B22" s="37" t="s">
        <v>57</v>
      </c>
      <c r="C22" s="38">
        <f t="shared" si="0"/>
        <v>2239.1666666666665</v>
      </c>
      <c r="D22" s="38">
        <f>C22/C6</f>
        <v>0.38889274838769433</v>
      </c>
      <c r="E22" s="39">
        <v>26870</v>
      </c>
      <c r="F22" s="39">
        <v>26870</v>
      </c>
      <c r="G22" s="39"/>
    </row>
    <row r="23" spans="1:7" s="18" customFormat="1" ht="21" customHeight="1">
      <c r="A23" s="36" t="s">
        <v>19</v>
      </c>
      <c r="B23" s="34" t="s">
        <v>58</v>
      </c>
      <c r="C23" s="38">
        <f t="shared" si="0"/>
        <v>1050</v>
      </c>
      <c r="D23" s="38">
        <f>C23/C6</f>
        <v>0.1823613185591719</v>
      </c>
      <c r="E23" s="39">
        <v>12600</v>
      </c>
      <c r="F23" s="39">
        <v>12600</v>
      </c>
      <c r="G23" s="39"/>
    </row>
    <row r="24" spans="1:7" ht="15.75">
      <c r="A24" s="62" t="s">
        <v>27</v>
      </c>
      <c r="B24" s="33" t="s">
        <v>64</v>
      </c>
      <c r="C24" s="25">
        <f t="shared" si="0"/>
        <v>1166.6666666666667</v>
      </c>
      <c r="D24" s="25">
        <f>C24/C6</f>
        <v>0.20262368728796878</v>
      </c>
      <c r="E24" s="25">
        <v>14000</v>
      </c>
      <c r="F24" s="25">
        <v>14000</v>
      </c>
      <c r="G24" s="32"/>
    </row>
    <row r="25" spans="1:7" ht="15.75">
      <c r="A25" s="62" t="s">
        <v>35</v>
      </c>
      <c r="B25" s="41"/>
      <c r="C25" s="25">
        <f t="shared" si="0"/>
        <v>0</v>
      </c>
      <c r="D25" s="25">
        <f>C25/C6</f>
        <v>0</v>
      </c>
      <c r="E25" s="32">
        <v>0</v>
      </c>
      <c r="F25" s="25">
        <v>0</v>
      </c>
      <c r="G25" s="32"/>
    </row>
    <row r="26" spans="1:7" s="19" customFormat="1" ht="15.75">
      <c r="A26" s="62" t="s">
        <v>40</v>
      </c>
      <c r="B26" s="42"/>
      <c r="C26" s="25">
        <f t="shared" si="0"/>
        <v>0</v>
      </c>
      <c r="D26" s="25">
        <f>C26/C6</f>
        <v>0</v>
      </c>
      <c r="E26" s="32">
        <v>0</v>
      </c>
      <c r="F26" s="25">
        <v>0</v>
      </c>
      <c r="G26" s="32"/>
    </row>
    <row r="27" spans="1:7" ht="15.75">
      <c r="A27" s="62" t="s">
        <v>47</v>
      </c>
      <c r="B27" s="33"/>
      <c r="C27" s="25">
        <f t="shared" si="0"/>
        <v>0</v>
      </c>
      <c r="D27" s="25">
        <f>C27/C6</f>
        <v>0</v>
      </c>
      <c r="E27" s="32">
        <v>0</v>
      </c>
      <c r="F27" s="25">
        <v>0</v>
      </c>
      <c r="G27" s="32"/>
    </row>
    <row r="28" spans="1:7" ht="15.75">
      <c r="A28" s="61"/>
      <c r="B28" s="31" t="s">
        <v>20</v>
      </c>
      <c r="C28" s="56">
        <f>SUM(C14:C27)</f>
        <v>22999.599333333335</v>
      </c>
      <c r="D28" s="56">
        <f>SUM(D14:D27)</f>
        <v>3.9945116769136355</v>
      </c>
      <c r="E28" s="56">
        <f>SUM(E14:E27)</f>
        <v>275995.192</v>
      </c>
      <c r="F28" s="56">
        <f>SUM(F14:F27)</f>
        <v>121595.192</v>
      </c>
      <c r="G28" s="56">
        <f>SUM(G14:G27)</f>
        <v>154400</v>
      </c>
    </row>
    <row r="29" spans="1:9" ht="15.75">
      <c r="A29" s="62"/>
      <c r="B29" s="33" t="s">
        <v>45</v>
      </c>
      <c r="C29" s="35"/>
      <c r="D29" s="56">
        <f>D27+D26+D25+D24+D22+D21+D20+D19+D18+D17+D16+D15+D14+D23</f>
        <v>3.994511676913635</v>
      </c>
      <c r="E29" s="57"/>
      <c r="F29" s="57">
        <f>F28/12/C6</f>
        <v>1.7598618685377514</v>
      </c>
      <c r="G29" s="57">
        <f>G28/12/C6</f>
        <v>2.234649808375884</v>
      </c>
      <c r="I29" s="22"/>
    </row>
    <row r="30" spans="1:7" s="20" customFormat="1" ht="31.5">
      <c r="A30" s="63" t="s">
        <v>21</v>
      </c>
      <c r="B30" s="44" t="s">
        <v>36</v>
      </c>
      <c r="C30" s="56">
        <f>D30*C6</f>
        <v>16436.155389623204</v>
      </c>
      <c r="D30" s="58">
        <f>F30/F29*D29</f>
        <v>2.8545894941858356</v>
      </c>
      <c r="E30" s="56">
        <f>C30*12</f>
        <v>197233.86467547843</v>
      </c>
      <c r="F30" s="58">
        <f>D8*0.12+C38*0.12/C6</f>
        <v>1.2576463927194412</v>
      </c>
      <c r="G30" s="58">
        <f>F30/F29*G29</f>
        <v>1.5969431014663946</v>
      </c>
    </row>
    <row r="31" spans="1:7" ht="31.5">
      <c r="A31" s="64" t="s">
        <v>22</v>
      </c>
      <c r="B31" s="45" t="s">
        <v>23</v>
      </c>
      <c r="C31" s="56">
        <f>D31*C6</f>
        <v>4221.280497905911</v>
      </c>
      <c r="D31" s="56">
        <f>F31/F29*D29</f>
        <v>0.7331412167678473</v>
      </c>
      <c r="E31" s="56">
        <f>C31*12</f>
        <v>50655.36597487093</v>
      </c>
      <c r="F31" s="56">
        <f>D8*0.034</f>
        <v>0.323</v>
      </c>
      <c r="G31" s="56">
        <f>F31/F29*G29</f>
        <v>0.41014121676784726</v>
      </c>
    </row>
    <row r="32" spans="1:7" ht="47.25">
      <c r="A32" s="64" t="s">
        <v>24</v>
      </c>
      <c r="B32" s="45" t="s">
        <v>25</v>
      </c>
      <c r="C32" s="46">
        <v>0</v>
      </c>
      <c r="D32" s="25">
        <f>C32/C6</f>
        <v>0</v>
      </c>
      <c r="E32" s="46">
        <f>C32*12</f>
        <v>0</v>
      </c>
      <c r="F32" s="46"/>
      <c r="G32" s="47"/>
    </row>
    <row r="33" spans="1:7" ht="15.75">
      <c r="A33" s="61"/>
      <c r="B33" s="45" t="s">
        <v>26</v>
      </c>
      <c r="C33" s="24"/>
      <c r="D33" s="24">
        <f>D31+D30+D28+D12+D32</f>
        <v>12.222242387867318</v>
      </c>
      <c r="E33" s="24"/>
      <c r="F33" s="24">
        <f>(F28+F12)/12/C6+F30+F31</f>
        <v>7.980508261257192</v>
      </c>
      <c r="G33" s="24">
        <f>(G28+G12)/12/C6+G30+G31</f>
        <v>4.241734126610126</v>
      </c>
    </row>
    <row r="34" spans="1:7" ht="15.75">
      <c r="A34" s="61"/>
      <c r="B34" s="80" t="s">
        <v>34</v>
      </c>
      <c r="C34" s="81"/>
      <c r="D34" s="82">
        <f>D33-(C7/12/C6+(D36)/C6)</f>
        <v>13.604963403996162</v>
      </c>
      <c r="E34" s="83"/>
      <c r="F34" s="56">
        <f>F33-(C7+D36*12)/12/C6</f>
        <v>9.363229277386038</v>
      </c>
      <c r="G34" s="24"/>
    </row>
    <row r="35" spans="1:7" ht="15.75">
      <c r="A35" s="65"/>
      <c r="B35" s="48"/>
      <c r="C35" s="49"/>
      <c r="D35" s="49"/>
      <c r="E35" s="49"/>
      <c r="F35" s="49"/>
      <c r="G35" s="50"/>
    </row>
    <row r="36" spans="1:7" ht="15.75">
      <c r="A36" s="65"/>
      <c r="B36" s="84" t="s">
        <v>63</v>
      </c>
      <c r="C36" s="84"/>
      <c r="D36" s="51">
        <f>C38/100*88</f>
        <v>4967.4856</v>
      </c>
      <c r="E36" s="43"/>
      <c r="F36" s="43"/>
      <c r="G36" s="50"/>
    </row>
    <row r="37" spans="1:7" ht="15.75">
      <c r="A37" s="65"/>
      <c r="B37" s="48"/>
      <c r="C37" s="49"/>
      <c r="D37" s="49"/>
      <c r="E37" s="49"/>
      <c r="F37" s="49"/>
      <c r="G37" s="50"/>
    </row>
    <row r="38" spans="1:7" ht="15.75">
      <c r="A38" s="65"/>
      <c r="B38" s="45" t="s">
        <v>28</v>
      </c>
      <c r="C38" s="52">
        <f>SUM(C39:C47)</f>
        <v>5644.87</v>
      </c>
      <c r="D38" s="49"/>
      <c r="E38" s="49"/>
      <c r="F38" s="49"/>
      <c r="G38" s="53"/>
    </row>
    <row r="39" spans="1:7" ht="15.75">
      <c r="A39" s="65"/>
      <c r="B39" s="30" t="s">
        <v>65</v>
      </c>
      <c r="C39" s="54">
        <v>37.24</v>
      </c>
      <c r="D39" s="49"/>
      <c r="E39" s="49"/>
      <c r="F39" s="49"/>
      <c r="G39" s="53"/>
    </row>
    <row r="40" spans="1:7" ht="15.75">
      <c r="A40" s="65"/>
      <c r="B40" s="30" t="s">
        <v>66</v>
      </c>
      <c r="C40" s="54">
        <v>1157.63</v>
      </c>
      <c r="D40" s="49"/>
      <c r="E40" s="49"/>
      <c r="F40" s="49"/>
      <c r="G40" s="53"/>
    </row>
    <row r="41" spans="1:7" ht="15.75">
      <c r="A41" s="65"/>
      <c r="B41" s="30" t="s">
        <v>59</v>
      </c>
      <c r="C41" s="54">
        <v>2000</v>
      </c>
      <c r="D41" s="49"/>
      <c r="E41" s="49"/>
      <c r="F41" s="49"/>
      <c r="G41" s="53"/>
    </row>
    <row r="42" spans="1:7" ht="15.75">
      <c r="A42" s="65"/>
      <c r="B42" s="30" t="s">
        <v>60</v>
      </c>
      <c r="C42" s="54">
        <v>400</v>
      </c>
      <c r="D42" s="49"/>
      <c r="E42" s="49"/>
      <c r="F42" s="49"/>
      <c r="G42" s="53"/>
    </row>
    <row r="43" spans="1:7" ht="15.75">
      <c r="A43" s="65"/>
      <c r="B43" s="55" t="s">
        <v>29</v>
      </c>
      <c r="C43" s="54"/>
      <c r="D43" s="49"/>
      <c r="E43" s="49"/>
      <c r="F43" s="49"/>
      <c r="G43" s="53"/>
    </row>
    <row r="44" spans="1:7" ht="15.75">
      <c r="A44" s="65"/>
      <c r="B44" s="30" t="s">
        <v>30</v>
      </c>
      <c r="C44" s="54">
        <v>500</v>
      </c>
      <c r="D44" s="49"/>
      <c r="E44" s="49"/>
      <c r="F44" s="49"/>
      <c r="G44" s="53"/>
    </row>
    <row r="45" spans="1:7" ht="15.75">
      <c r="A45" s="65"/>
      <c r="B45" s="30" t="s">
        <v>31</v>
      </c>
      <c r="C45" s="54">
        <v>350</v>
      </c>
      <c r="D45" s="49"/>
      <c r="E45" s="49"/>
      <c r="F45" s="49"/>
      <c r="G45" s="53"/>
    </row>
    <row r="46" spans="1:7" ht="15.75">
      <c r="A46" s="65"/>
      <c r="B46" s="30" t="s">
        <v>50</v>
      </c>
      <c r="C46" s="54">
        <v>800</v>
      </c>
      <c r="D46" s="49"/>
      <c r="E46" s="49"/>
      <c r="F46" s="49"/>
      <c r="G46" s="53"/>
    </row>
    <row r="47" spans="1:7" ht="15.75">
      <c r="A47" s="65"/>
      <c r="B47" s="30" t="s">
        <v>61</v>
      </c>
      <c r="C47" s="54">
        <v>400</v>
      </c>
      <c r="D47" s="49"/>
      <c r="E47" s="49"/>
      <c r="F47" s="49"/>
      <c r="G47" s="53"/>
    </row>
    <row r="48" spans="1:7" ht="77.25" customHeight="1">
      <c r="A48" s="85" t="s">
        <v>39</v>
      </c>
      <c r="B48" s="85"/>
      <c r="C48" s="85"/>
      <c r="D48" s="85"/>
      <c r="E48" s="10"/>
      <c r="F48" s="10"/>
      <c r="G48" s="11"/>
    </row>
    <row r="49" spans="1:6" ht="15">
      <c r="A49" s="66"/>
      <c r="B49" s="8"/>
      <c r="C49" s="9"/>
      <c r="D49" s="9"/>
      <c r="E49" s="9"/>
      <c r="F49" s="9"/>
    </row>
    <row r="50" spans="1:6" ht="15">
      <c r="A50" s="67"/>
      <c r="B50" s="12"/>
      <c r="C50" s="13"/>
      <c r="D50" s="13"/>
      <c r="E50" s="13"/>
      <c r="F50" s="13"/>
    </row>
    <row r="51" spans="1:6" ht="15">
      <c r="A51" s="67"/>
      <c r="B51" s="12"/>
      <c r="C51" s="13"/>
      <c r="D51" s="13"/>
      <c r="E51" s="13"/>
      <c r="F51" s="13"/>
    </row>
    <row r="52" spans="1:6" ht="15">
      <c r="A52" s="67"/>
      <c r="B52" s="12"/>
      <c r="C52" s="13"/>
      <c r="D52" s="13"/>
      <c r="E52" s="13"/>
      <c r="F52" s="13"/>
    </row>
    <row r="53" spans="1:6" ht="15">
      <c r="A53" s="67"/>
      <c r="B53" s="12"/>
      <c r="C53" s="13"/>
      <c r="D53" s="13"/>
      <c r="E53" s="13"/>
      <c r="F53" s="13"/>
    </row>
    <row r="54" spans="1:6" ht="15">
      <c r="A54" s="67"/>
      <c r="B54" s="12"/>
      <c r="C54" s="13"/>
      <c r="D54" s="13"/>
      <c r="E54" s="13"/>
      <c r="F54" s="13"/>
    </row>
    <row r="55" spans="1:6" ht="15">
      <c r="A55" s="67"/>
      <c r="B55" s="12"/>
      <c r="C55" s="13"/>
      <c r="D55" s="13"/>
      <c r="E55" s="13"/>
      <c r="F55" s="13"/>
    </row>
    <row r="56" spans="1:6" ht="15">
      <c r="A56" s="67"/>
      <c r="B56" s="12"/>
      <c r="C56" s="13"/>
      <c r="D56" s="13"/>
      <c r="E56" s="13"/>
      <c r="F56" s="13"/>
    </row>
    <row r="57" spans="1:6" ht="15">
      <c r="A57" s="67"/>
      <c r="B57" s="12"/>
      <c r="C57" s="13"/>
      <c r="D57" s="13"/>
      <c r="E57" s="13"/>
      <c r="F57" s="13"/>
    </row>
    <row r="58" spans="1:6" ht="15">
      <c r="A58" s="67"/>
      <c r="B58" s="12"/>
      <c r="C58" s="13"/>
      <c r="D58" s="13"/>
      <c r="E58" s="13"/>
      <c r="F58" s="13"/>
    </row>
    <row r="59" spans="1:6" ht="15">
      <c r="A59" s="67"/>
      <c r="B59" s="12"/>
      <c r="C59" s="13"/>
      <c r="D59" s="13"/>
      <c r="E59" s="13"/>
      <c r="F59" s="13"/>
    </row>
    <row r="60" spans="1:6" ht="15">
      <c r="A60" s="67"/>
      <c r="B60" s="12"/>
      <c r="C60" s="13"/>
      <c r="D60" s="13"/>
      <c r="E60" s="13"/>
      <c r="F60" s="13"/>
    </row>
    <row r="61" spans="3:6" ht="15">
      <c r="C61" s="13"/>
      <c r="D61" s="13"/>
      <c r="E61" s="13"/>
      <c r="F61" s="13"/>
    </row>
    <row r="62" spans="3:6" ht="15">
      <c r="C62" s="13"/>
      <c r="D62" s="13"/>
      <c r="E62" s="13"/>
      <c r="F62" s="13"/>
    </row>
    <row r="63" spans="3:6" ht="15">
      <c r="C63" s="13"/>
      <c r="D63" s="13"/>
      <c r="E63" s="13"/>
      <c r="F63" s="13"/>
    </row>
    <row r="64" spans="3:6" ht="15">
      <c r="C64" s="13"/>
      <c r="D64" s="13"/>
      <c r="E64" s="13"/>
      <c r="F64" s="13"/>
    </row>
    <row r="65" spans="3:6" ht="15">
      <c r="C65" s="13"/>
      <c r="D65" s="13"/>
      <c r="E65" s="13"/>
      <c r="F65" s="13"/>
    </row>
    <row r="66" spans="3:6" ht="15">
      <c r="C66" s="13"/>
      <c r="D66" s="13"/>
      <c r="E66" s="13"/>
      <c r="F66" s="13"/>
    </row>
    <row r="67" spans="3:6" ht="15">
      <c r="C67" s="13"/>
      <c r="D67" s="13"/>
      <c r="E67" s="13"/>
      <c r="F67" s="13"/>
    </row>
    <row r="68" spans="3:6" ht="15">
      <c r="C68" s="13"/>
      <c r="D68" s="13"/>
      <c r="E68" s="13"/>
      <c r="F68" s="13"/>
    </row>
    <row r="69" spans="3:6" ht="15">
      <c r="C69" s="13"/>
      <c r="D69" s="13"/>
      <c r="E69" s="13"/>
      <c r="F69" s="13"/>
    </row>
    <row r="70" spans="3:6" ht="15">
      <c r="C70" s="13"/>
      <c r="D70" s="13"/>
      <c r="E70" s="13"/>
      <c r="F70" s="13"/>
    </row>
    <row r="71" spans="3:6" ht="15">
      <c r="C71" s="13"/>
      <c r="D71" s="13"/>
      <c r="E71" s="13"/>
      <c r="F71" s="13"/>
    </row>
    <row r="72" spans="3:6" ht="15">
      <c r="C72" s="13"/>
      <c r="D72" s="13"/>
      <c r="E72" s="13"/>
      <c r="F72" s="13"/>
    </row>
    <row r="73" spans="3:6" ht="15">
      <c r="C73" s="13"/>
      <c r="D73" s="13"/>
      <c r="E73" s="13"/>
      <c r="F73" s="13"/>
    </row>
    <row r="74" spans="3:6" ht="15">
      <c r="C74" s="13"/>
      <c r="D74" s="13"/>
      <c r="E74" s="13"/>
      <c r="F74" s="13"/>
    </row>
    <row r="75" spans="3:6" ht="15">
      <c r="C75" s="13"/>
      <c r="D75" s="13"/>
      <c r="E75" s="13"/>
      <c r="F75" s="13"/>
    </row>
    <row r="76" spans="3:6" ht="15">
      <c r="C76" s="13"/>
      <c r="D76" s="13"/>
      <c r="E76" s="13"/>
      <c r="F76" s="13"/>
    </row>
    <row r="77" spans="3:6" ht="15">
      <c r="C77" s="13"/>
      <c r="D77" s="13"/>
      <c r="E77" s="13"/>
      <c r="F77" s="13"/>
    </row>
    <row r="78" spans="3:6" ht="15">
      <c r="C78" s="13"/>
      <c r="D78" s="13"/>
      <c r="E78" s="13"/>
      <c r="F78" s="13"/>
    </row>
    <row r="79" spans="3:6" ht="15">
      <c r="C79" s="13"/>
      <c r="D79" s="13"/>
      <c r="E79" s="13"/>
      <c r="F79" s="13"/>
    </row>
    <row r="80" spans="3:6" ht="15">
      <c r="C80" s="13"/>
      <c r="D80" s="13"/>
      <c r="E80" s="13"/>
      <c r="F80" s="13"/>
    </row>
    <row r="81" spans="3:6" ht="15">
      <c r="C81" s="13"/>
      <c r="D81" s="13"/>
      <c r="E81" s="13"/>
      <c r="F81" s="13"/>
    </row>
    <row r="82" spans="3:6" ht="15">
      <c r="C82" s="13"/>
      <c r="D82" s="13"/>
      <c r="E82" s="13"/>
      <c r="F82" s="13"/>
    </row>
    <row r="83" spans="3:6" ht="15">
      <c r="C83" s="13"/>
      <c r="D83" s="13"/>
      <c r="E83" s="13"/>
      <c r="F83" s="13"/>
    </row>
    <row r="84" spans="3:6" ht="15">
      <c r="C84" s="13"/>
      <c r="D84" s="13"/>
      <c r="E84" s="13"/>
      <c r="F84" s="13"/>
    </row>
    <row r="85" spans="3:6" ht="15">
      <c r="C85" s="13"/>
      <c r="D85" s="13"/>
      <c r="E85" s="13"/>
      <c r="F85" s="13"/>
    </row>
    <row r="86" spans="3:6" ht="15">
      <c r="C86" s="13"/>
      <c r="D86" s="13"/>
      <c r="E86" s="13"/>
      <c r="F86" s="13"/>
    </row>
    <row r="87" spans="3:6" ht="15">
      <c r="C87" s="13"/>
      <c r="D87" s="13"/>
      <c r="E87" s="13"/>
      <c r="F87" s="13"/>
    </row>
    <row r="88" spans="3:6" ht="15">
      <c r="C88" s="13"/>
      <c r="D88" s="13"/>
      <c r="E88" s="13"/>
      <c r="F88" s="13"/>
    </row>
    <row r="89" spans="3:6" ht="15">
      <c r="C89" s="13"/>
      <c r="D89" s="13"/>
      <c r="E89" s="13"/>
      <c r="F89" s="13"/>
    </row>
    <row r="90" spans="3:6" ht="15">
      <c r="C90" s="13"/>
      <c r="D90" s="13"/>
      <c r="E90" s="13"/>
      <c r="F90" s="13"/>
    </row>
    <row r="91" spans="3:6" ht="15">
      <c r="C91" s="13"/>
      <c r="D91" s="13"/>
      <c r="E91" s="13"/>
      <c r="F91" s="13"/>
    </row>
    <row r="92" spans="3:6" ht="15">
      <c r="C92" s="13"/>
      <c r="D92" s="13"/>
      <c r="E92" s="13"/>
      <c r="F92" s="13"/>
    </row>
    <row r="93" spans="3:6" ht="15">
      <c r="C93" s="13"/>
      <c r="D93" s="13"/>
      <c r="E93" s="13"/>
      <c r="F93" s="13"/>
    </row>
    <row r="94" spans="3:6" ht="15">
      <c r="C94" s="13"/>
      <c r="D94" s="13"/>
      <c r="E94" s="13"/>
      <c r="F94" s="13"/>
    </row>
    <row r="95" spans="3:6" ht="15">
      <c r="C95" s="13"/>
      <c r="D95" s="13"/>
      <c r="E95" s="13"/>
      <c r="F95" s="13"/>
    </row>
    <row r="96" spans="3:6" ht="15">
      <c r="C96" s="13"/>
      <c r="D96" s="13"/>
      <c r="E96" s="13"/>
      <c r="F96" s="13"/>
    </row>
  </sheetData>
  <sheetProtection/>
  <mergeCells count="17">
    <mergeCell ref="B34:C34"/>
    <mergeCell ref="D34:E34"/>
    <mergeCell ref="B36:C36"/>
    <mergeCell ref="A48:D48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2018-03-20T03:29:38Z</dcterms:modified>
  <cp:category/>
  <cp:version/>
  <cp:contentType/>
  <cp:contentStatus/>
</cp:coreProperties>
</file>